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latech365-my.sharepoint.com/personal/bhillher_office_latech_edu/Documents/Attachments/Desktop/"/>
    </mc:Choice>
  </mc:AlternateContent>
  <xr:revisionPtr revIDLastSave="0" documentId="14_{4EF6ECB4-8828-4689-AB0E-CBBDCEC76DC4}" xr6:coauthVersionLast="47" xr6:coauthVersionMax="47" xr10:uidLastSave="{00000000-0000-0000-0000-000000000000}"/>
  <bookViews>
    <workbookView xWindow="-108" yWindow="-108" windowWidth="23256" windowHeight="12456" activeTab="1" xr2:uid="{00000000-000D-0000-FFFF-FFFF00000000}"/>
  </bookViews>
  <sheets>
    <sheet name="Explanation" sheetId="5" r:id="rId1"/>
    <sheet name="Budget Template" sheetId="3" r:id="rId2"/>
    <sheet name="Justification" sheetId="6" r:id="rId3"/>
    <sheet name="Agency Type" sheetId="4" r:id="rId4"/>
  </sheets>
  <externalReferences>
    <externalReference r:id="rId5"/>
  </externalReferences>
  <definedNames>
    <definedName name="_xlnm.Print_Area" localSheetId="1">'Budget Template'!$A$1:$Y$71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3" i="5" l="1"/>
  <c r="D93" i="5"/>
  <c r="B92" i="5"/>
  <c r="T92" i="5" s="1"/>
  <c r="B88" i="5"/>
  <c r="L76" i="5"/>
  <c r="K76" i="5"/>
  <c r="F62" i="5" s="1"/>
  <c r="F64" i="5" s="1"/>
  <c r="K75" i="5"/>
  <c r="L75" i="5" s="1"/>
  <c r="H67" i="5"/>
  <c r="X64" i="5"/>
  <c r="T64" i="5"/>
  <c r="P64" i="5"/>
  <c r="L64" i="5"/>
  <c r="H64" i="5"/>
  <c r="G64" i="5"/>
  <c r="D64" i="5"/>
  <c r="C64" i="5"/>
  <c r="W64" i="5" s="1"/>
  <c r="X62" i="5"/>
  <c r="S62" i="5"/>
  <c r="S64" i="5" s="1"/>
  <c r="R62" i="5"/>
  <c r="R64" i="5" s="1"/>
  <c r="O62" i="5"/>
  <c r="O64" i="5" s="1"/>
  <c r="N62" i="5"/>
  <c r="N64" i="5" s="1"/>
  <c r="K62" i="5"/>
  <c r="K64" i="5" s="1"/>
  <c r="J62" i="5"/>
  <c r="J64" i="5" s="1"/>
  <c r="G62" i="5"/>
  <c r="C62" i="5"/>
  <c r="W62" i="5" s="1"/>
  <c r="B62" i="5"/>
  <c r="B64" i="5" s="1"/>
  <c r="V64" i="5" s="1"/>
  <c r="X61" i="5"/>
  <c r="W61" i="5"/>
  <c r="V61" i="5"/>
  <c r="X60" i="5"/>
  <c r="W60" i="5"/>
  <c r="V60" i="5"/>
  <c r="X58" i="5"/>
  <c r="W58" i="5"/>
  <c r="V58" i="5"/>
  <c r="X57" i="5"/>
  <c r="W57" i="5"/>
  <c r="V57" i="5"/>
  <c r="X56" i="5"/>
  <c r="W56" i="5"/>
  <c r="V56" i="5"/>
  <c r="X55" i="5"/>
  <c r="W55" i="5"/>
  <c r="V55" i="5"/>
  <c r="X54" i="5"/>
  <c r="W54" i="5"/>
  <c r="V54" i="5"/>
  <c r="T52" i="5"/>
  <c r="S52" i="5"/>
  <c r="R52" i="5"/>
  <c r="P52" i="5"/>
  <c r="O52" i="5"/>
  <c r="N52" i="5"/>
  <c r="L52" i="5"/>
  <c r="K52" i="5"/>
  <c r="W52" i="5" s="1"/>
  <c r="J52" i="5"/>
  <c r="V52" i="5" s="1"/>
  <c r="H52" i="5"/>
  <c r="G52" i="5"/>
  <c r="F52" i="5"/>
  <c r="D52" i="5"/>
  <c r="X52" i="5" s="1"/>
  <c r="C52" i="5"/>
  <c r="B52" i="5"/>
  <c r="X51" i="5"/>
  <c r="W51" i="5"/>
  <c r="V51" i="5"/>
  <c r="X50" i="5"/>
  <c r="W50" i="5"/>
  <c r="V50" i="5"/>
  <c r="X49" i="5"/>
  <c r="W49" i="5"/>
  <c r="V49" i="5"/>
  <c r="X48" i="5"/>
  <c r="W48" i="5"/>
  <c r="V48" i="5"/>
  <c r="T46" i="5"/>
  <c r="S46" i="5"/>
  <c r="R46" i="5"/>
  <c r="P46" i="5"/>
  <c r="O46" i="5"/>
  <c r="N46" i="5"/>
  <c r="L46" i="5"/>
  <c r="K46" i="5"/>
  <c r="J46" i="5"/>
  <c r="H46" i="5"/>
  <c r="G46" i="5"/>
  <c r="F46" i="5"/>
  <c r="D46" i="5"/>
  <c r="X46" i="5" s="1"/>
  <c r="B91" i="5" s="1"/>
  <c r="C46" i="5"/>
  <c r="W46" i="5" s="1"/>
  <c r="B46" i="5"/>
  <c r="V46" i="5" s="1"/>
  <c r="X45" i="5"/>
  <c r="W45" i="5"/>
  <c r="V45" i="5"/>
  <c r="X44" i="5"/>
  <c r="W44" i="5"/>
  <c r="V44" i="5"/>
  <c r="X42" i="5"/>
  <c r="B90" i="5" s="1"/>
  <c r="W42" i="5"/>
  <c r="V42" i="5"/>
  <c r="P40" i="5"/>
  <c r="L40" i="5"/>
  <c r="D40" i="5"/>
  <c r="C40" i="5"/>
  <c r="P39" i="5"/>
  <c r="P67" i="5" s="1"/>
  <c r="H39" i="5"/>
  <c r="H41" i="5" s="1"/>
  <c r="H65" i="5" s="1"/>
  <c r="D39" i="5"/>
  <c r="X38" i="5"/>
  <c r="W38" i="5"/>
  <c r="V38" i="5"/>
  <c r="X37" i="5"/>
  <c r="B89" i="5" s="1"/>
  <c r="S37" i="5"/>
  <c r="R37" i="5"/>
  <c r="O37" i="5"/>
  <c r="N37" i="5"/>
  <c r="K37" i="5"/>
  <c r="J37" i="5"/>
  <c r="G37" i="5"/>
  <c r="W37" i="5" s="1"/>
  <c r="F37" i="5"/>
  <c r="V37" i="5" s="1"/>
  <c r="C37" i="5"/>
  <c r="B37" i="5"/>
  <c r="X36" i="5"/>
  <c r="S36" i="5"/>
  <c r="R36" i="5"/>
  <c r="O36" i="5"/>
  <c r="N36" i="5"/>
  <c r="K36" i="5"/>
  <c r="J36" i="5"/>
  <c r="G36" i="5"/>
  <c r="F36" i="5"/>
  <c r="C36" i="5"/>
  <c r="W36" i="5" s="1"/>
  <c r="B36" i="5"/>
  <c r="V36" i="5" s="1"/>
  <c r="X35" i="5"/>
  <c r="W35" i="5"/>
  <c r="V35" i="5"/>
  <c r="X34" i="5"/>
  <c r="W34" i="5"/>
  <c r="V34" i="5"/>
  <c r="T32" i="5"/>
  <c r="T40" i="5" s="1"/>
  <c r="P32" i="5"/>
  <c r="L32" i="5"/>
  <c r="L39" i="5" s="1"/>
  <c r="H32" i="5"/>
  <c r="H40" i="5" s="1"/>
  <c r="D32" i="5"/>
  <c r="C32" i="5"/>
  <c r="C39" i="5" s="1"/>
  <c r="B32" i="5"/>
  <c r="B39" i="5" s="1"/>
  <c r="Y31" i="5"/>
  <c r="X31" i="5"/>
  <c r="U31" i="5"/>
  <c r="Q31" i="5"/>
  <c r="M31" i="5"/>
  <c r="I31" i="5"/>
  <c r="G31" i="5"/>
  <c r="F31" i="5"/>
  <c r="Y30" i="5"/>
  <c r="X30" i="5"/>
  <c r="U30" i="5"/>
  <c r="Q30" i="5"/>
  <c r="M30" i="5"/>
  <c r="I30" i="5"/>
  <c r="G30" i="5"/>
  <c r="F30" i="5"/>
  <c r="Y29" i="5"/>
  <c r="X29" i="5"/>
  <c r="U29" i="5"/>
  <c r="Q29" i="5"/>
  <c r="M29" i="5"/>
  <c r="I29" i="5"/>
  <c r="G29" i="5"/>
  <c r="F29" i="5"/>
  <c r="Y28" i="5"/>
  <c r="X28" i="5"/>
  <c r="U28" i="5"/>
  <c r="Q28" i="5"/>
  <c r="M28" i="5"/>
  <c r="I28" i="5"/>
  <c r="G28" i="5"/>
  <c r="F28" i="5"/>
  <c r="Y27" i="5"/>
  <c r="X27" i="5"/>
  <c r="U27" i="5"/>
  <c r="Q27" i="5"/>
  <c r="M27" i="5"/>
  <c r="I27" i="5"/>
  <c r="G27" i="5"/>
  <c r="F27" i="5"/>
  <c r="Y26" i="5"/>
  <c r="B87" i="5" s="1"/>
  <c r="X26" i="5"/>
  <c r="U26" i="5"/>
  <c r="Q26" i="5"/>
  <c r="M26" i="5"/>
  <c r="I26" i="5"/>
  <c r="G26" i="5"/>
  <c r="F26" i="5"/>
  <c r="V22" i="5"/>
  <c r="S7" i="5"/>
  <c r="S6" i="5"/>
  <c r="S8" i="5" s="1"/>
  <c r="B40" i="5" l="1"/>
  <c r="B41" i="5" s="1"/>
  <c r="C67" i="5"/>
  <c r="C41" i="5"/>
  <c r="T91" i="5"/>
  <c r="V29" i="5"/>
  <c r="B67" i="5"/>
  <c r="L41" i="5"/>
  <c r="L65" i="5" s="1"/>
  <c r="L67" i="5"/>
  <c r="V31" i="5"/>
  <c r="X40" i="5"/>
  <c r="X39" i="5"/>
  <c r="B96" i="5"/>
  <c r="H68" i="5"/>
  <c r="X32" i="5"/>
  <c r="J26" i="5"/>
  <c r="J27" i="5"/>
  <c r="N27" i="5" s="1"/>
  <c r="R27" i="5" s="1"/>
  <c r="J28" i="5"/>
  <c r="N28" i="5" s="1"/>
  <c r="R28" i="5" s="1"/>
  <c r="J29" i="5"/>
  <c r="N29" i="5" s="1"/>
  <c r="R29" i="5" s="1"/>
  <c r="J30" i="5"/>
  <c r="N30" i="5" s="1"/>
  <c r="R30" i="5" s="1"/>
  <c r="J31" i="5"/>
  <c r="N31" i="5" s="1"/>
  <c r="R31" i="5" s="1"/>
  <c r="F32" i="5"/>
  <c r="T39" i="5"/>
  <c r="D41" i="5"/>
  <c r="V62" i="5"/>
  <c r="K26" i="5"/>
  <c r="K27" i="5"/>
  <c r="O27" i="5" s="1"/>
  <c r="S27" i="5" s="1"/>
  <c r="K28" i="5"/>
  <c r="O28" i="5" s="1"/>
  <c r="S28" i="5" s="1"/>
  <c r="K29" i="5"/>
  <c r="O29" i="5" s="1"/>
  <c r="S29" i="5" s="1"/>
  <c r="K30" i="5"/>
  <c r="O30" i="5" s="1"/>
  <c r="S30" i="5" s="1"/>
  <c r="K31" i="5"/>
  <c r="O31" i="5" s="1"/>
  <c r="S31" i="5" s="1"/>
  <c r="G32" i="5"/>
  <c r="P41" i="5"/>
  <c r="P65" i="5" s="1"/>
  <c r="D67" i="5"/>
  <c r="D87" i="5"/>
  <c r="L68" i="5" l="1"/>
  <c r="V28" i="5"/>
  <c r="W31" i="5"/>
  <c r="G39" i="5"/>
  <c r="G40" i="5"/>
  <c r="X41" i="5"/>
  <c r="D65" i="5"/>
  <c r="J32" i="5"/>
  <c r="N26" i="5"/>
  <c r="W30" i="5"/>
  <c r="W28" i="5"/>
  <c r="P68" i="5"/>
  <c r="T67" i="5"/>
  <c r="T41" i="5"/>
  <c r="T65" i="5" s="1"/>
  <c r="W27" i="5"/>
  <c r="F39" i="5"/>
  <c r="F40" i="5"/>
  <c r="W29" i="5"/>
  <c r="V30" i="5"/>
  <c r="T90" i="5"/>
  <c r="K32" i="5"/>
  <c r="O26" i="5"/>
  <c r="C65" i="5"/>
  <c r="V27" i="5"/>
  <c r="B65" i="5"/>
  <c r="D68" i="5" l="1"/>
  <c r="X65" i="5"/>
  <c r="B68" i="5"/>
  <c r="B70" i="5" s="1"/>
  <c r="G67" i="5"/>
  <c r="G41" i="5"/>
  <c r="C68" i="5"/>
  <c r="F67" i="5"/>
  <c r="F41" i="5"/>
  <c r="O32" i="5"/>
  <c r="S26" i="5"/>
  <c r="N32" i="5"/>
  <c r="R26" i="5"/>
  <c r="R32" i="5" s="1"/>
  <c r="K40" i="5"/>
  <c r="K39" i="5"/>
  <c r="T68" i="5"/>
  <c r="J40" i="5"/>
  <c r="J39" i="5"/>
  <c r="K41" i="5" l="1"/>
  <c r="K65" i="5" s="1"/>
  <c r="K67" i="5"/>
  <c r="F65" i="5"/>
  <c r="V26" i="5"/>
  <c r="R39" i="5"/>
  <c r="R40" i="5"/>
  <c r="N39" i="5"/>
  <c r="N40" i="5"/>
  <c r="V32" i="5"/>
  <c r="C69" i="5"/>
  <c r="S32" i="5"/>
  <c r="W26" i="5"/>
  <c r="G65" i="5"/>
  <c r="J41" i="5"/>
  <c r="J65" i="5" s="1"/>
  <c r="J67" i="5"/>
  <c r="C70" i="5"/>
  <c r="O39" i="5"/>
  <c r="O40" i="5"/>
  <c r="W32" i="5"/>
  <c r="X68" i="5"/>
  <c r="D95" i="5" s="1"/>
  <c r="T94" i="5" s="1"/>
  <c r="W40" i="5" l="1"/>
  <c r="O67" i="5"/>
  <c r="O41" i="5"/>
  <c r="R67" i="5"/>
  <c r="R41" i="5"/>
  <c r="R65" i="5" s="1"/>
  <c r="S40" i="5"/>
  <c r="S39" i="5"/>
  <c r="D70" i="5"/>
  <c r="J68" i="5"/>
  <c r="K69" i="5" s="1"/>
  <c r="L70" i="5" s="1"/>
  <c r="F68" i="5"/>
  <c r="F70" i="5" s="1"/>
  <c r="V40" i="5"/>
  <c r="K68" i="5"/>
  <c r="K70" i="5" s="1"/>
  <c r="G68" i="5"/>
  <c r="G70" i="5" s="1"/>
  <c r="N41" i="5"/>
  <c r="N65" i="5" s="1"/>
  <c r="N67" i="5"/>
  <c r="V39" i="5"/>
  <c r="V65" i="5" l="1"/>
  <c r="S41" i="5"/>
  <c r="S65" i="5" s="1"/>
  <c r="S67" i="5"/>
  <c r="R68" i="5"/>
  <c r="S69" i="5" s="1"/>
  <c r="T70" i="5" s="1"/>
  <c r="G69" i="5"/>
  <c r="V68" i="5"/>
  <c r="V70" i="5" s="1"/>
  <c r="T88" i="5" s="1"/>
  <c r="W39" i="5"/>
  <c r="J70" i="5"/>
  <c r="O65" i="5"/>
  <c r="W41" i="5"/>
  <c r="N68" i="5"/>
  <c r="O69" i="5" s="1"/>
  <c r="P70" i="5" s="1"/>
  <c r="V41" i="5"/>
  <c r="H70" i="5" l="1"/>
  <c r="W69" i="5"/>
  <c r="N70" i="5"/>
  <c r="R70" i="5"/>
  <c r="O68" i="5"/>
  <c r="W65" i="5"/>
  <c r="S68" i="5"/>
  <c r="S70" i="5" s="1"/>
  <c r="W68" i="5" l="1"/>
  <c r="O70" i="5"/>
  <c r="W70" i="5" s="1"/>
  <c r="D94" i="5"/>
  <c r="X70" i="5"/>
  <c r="T89" i="5" l="1"/>
  <c r="T96" i="5" s="1"/>
  <c r="D96" i="5"/>
  <c r="S63" i="3" l="1"/>
  <c r="O63" i="3"/>
  <c r="K63" i="3"/>
  <c r="G63" i="3"/>
  <c r="C63" i="3"/>
  <c r="C95" i="3"/>
  <c r="R63" i="3"/>
  <c r="N63" i="3"/>
  <c r="J63" i="3"/>
  <c r="F63" i="3"/>
  <c r="B63" i="3"/>
  <c r="S7" i="3" l="1"/>
  <c r="S6" i="3" l="1"/>
  <c r="S8" i="3" l="1"/>
  <c r="R8" i="3"/>
  <c r="C6" i="4"/>
  <c r="C5" i="4"/>
  <c r="C4" i="4"/>
  <c r="C3" i="4"/>
  <c r="C2" i="4"/>
  <c r="R38" i="3" l="1"/>
  <c r="R37" i="3"/>
  <c r="N38" i="3"/>
  <c r="N37" i="3"/>
  <c r="J38" i="3"/>
  <c r="J37" i="3"/>
  <c r="F38" i="3"/>
  <c r="F37" i="3"/>
  <c r="B38" i="3"/>
  <c r="B37" i="3"/>
  <c r="F27" i="3" l="1"/>
  <c r="J27" i="3" s="1"/>
  <c r="N27" i="3" s="1"/>
  <c r="R27" i="3" s="1"/>
  <c r="K77" i="3"/>
  <c r="K76" i="3"/>
  <c r="X43" i="3"/>
  <c r="Q29" i="3" l="1"/>
  <c r="U29" i="3" s="1"/>
  <c r="Q30" i="3"/>
  <c r="U30" i="3" s="1"/>
  <c r="Q27" i="3"/>
  <c r="U27" i="3" s="1"/>
  <c r="M28" i="3"/>
  <c r="Q28" i="3" s="1"/>
  <c r="U28" i="3" s="1"/>
  <c r="M30" i="3"/>
  <c r="M29" i="3"/>
  <c r="M27" i="3"/>
  <c r="I32" i="3"/>
  <c r="M32" i="3" s="1"/>
  <c r="Q32" i="3" s="1"/>
  <c r="U32" i="3" s="1"/>
  <c r="I31" i="3"/>
  <c r="M31" i="3" s="1"/>
  <c r="Q31" i="3" s="1"/>
  <c r="U31" i="3" s="1"/>
  <c r="I30" i="3"/>
  <c r="I29" i="3"/>
  <c r="I28" i="3"/>
  <c r="I27" i="3"/>
  <c r="V37" i="3" l="1"/>
  <c r="G32" i="3" l="1"/>
  <c r="K32" i="3" s="1"/>
  <c r="O32" i="3" s="1"/>
  <c r="S32" i="3" s="1"/>
  <c r="F32" i="3"/>
  <c r="J32" i="3" s="1"/>
  <c r="N32" i="3" s="1"/>
  <c r="R32" i="3" s="1"/>
  <c r="G31" i="3"/>
  <c r="K31" i="3" s="1"/>
  <c r="O31" i="3" s="1"/>
  <c r="S31" i="3" s="1"/>
  <c r="F31" i="3"/>
  <c r="J31" i="3" s="1"/>
  <c r="N31" i="3" s="1"/>
  <c r="R31" i="3" s="1"/>
  <c r="G30" i="3"/>
  <c r="K30" i="3" s="1"/>
  <c r="O30" i="3" s="1"/>
  <c r="S30" i="3" s="1"/>
  <c r="F30" i="3"/>
  <c r="J30" i="3" s="1"/>
  <c r="N30" i="3" s="1"/>
  <c r="R30" i="3" s="1"/>
  <c r="G29" i="3"/>
  <c r="K29" i="3" s="1"/>
  <c r="O29" i="3" s="1"/>
  <c r="S29" i="3" s="1"/>
  <c r="F29" i="3"/>
  <c r="J29" i="3" s="1"/>
  <c r="N29" i="3" s="1"/>
  <c r="R29" i="3" s="1"/>
  <c r="G28" i="3"/>
  <c r="K28" i="3" s="1"/>
  <c r="O28" i="3" s="1"/>
  <c r="S28" i="3" s="1"/>
  <c r="F28" i="3"/>
  <c r="J28" i="3" s="1"/>
  <c r="N28" i="3" s="1"/>
  <c r="R28" i="3" s="1"/>
  <c r="G27" i="3"/>
  <c r="K27" i="3" s="1"/>
  <c r="O27" i="3" s="1"/>
  <c r="S27" i="3" s="1"/>
  <c r="L76" i="3" l="1"/>
  <c r="L77" i="3"/>
  <c r="W62" i="3"/>
  <c r="W61" i="3"/>
  <c r="W59" i="3"/>
  <c r="W58" i="3"/>
  <c r="W57" i="3"/>
  <c r="W56" i="3"/>
  <c r="W55" i="3"/>
  <c r="W52" i="3"/>
  <c r="W51" i="3"/>
  <c r="W50" i="3"/>
  <c r="W49" i="3"/>
  <c r="W46" i="3"/>
  <c r="W45" i="3"/>
  <c r="W43" i="3"/>
  <c r="B92" i="3" s="1"/>
  <c r="W39" i="3"/>
  <c r="W36" i="3"/>
  <c r="W35" i="3"/>
  <c r="W32" i="3"/>
  <c r="W31" i="3"/>
  <c r="W30" i="3"/>
  <c r="W29" i="3"/>
  <c r="W28" i="3"/>
  <c r="W27" i="3"/>
  <c r="T65" i="3"/>
  <c r="T53" i="3"/>
  <c r="S53" i="3"/>
  <c r="R53" i="3"/>
  <c r="T47" i="3"/>
  <c r="S47" i="3"/>
  <c r="R47" i="3"/>
  <c r="S37" i="3"/>
  <c r="T33" i="3"/>
  <c r="T40" i="3" s="1"/>
  <c r="S33" i="3"/>
  <c r="S41" i="3" s="1"/>
  <c r="R33" i="3"/>
  <c r="P65" i="3"/>
  <c r="P53" i="3"/>
  <c r="O53" i="3"/>
  <c r="N53" i="3"/>
  <c r="P47" i="3"/>
  <c r="O47" i="3"/>
  <c r="N47" i="3"/>
  <c r="O37" i="3"/>
  <c r="P33" i="3"/>
  <c r="P40" i="3" s="1"/>
  <c r="O33" i="3"/>
  <c r="O41" i="3" s="1"/>
  <c r="N33" i="3"/>
  <c r="L65" i="3"/>
  <c r="L53" i="3"/>
  <c r="K53" i="3"/>
  <c r="J53" i="3"/>
  <c r="L47" i="3"/>
  <c r="K47" i="3"/>
  <c r="J47" i="3"/>
  <c r="K37" i="3"/>
  <c r="L33" i="3"/>
  <c r="L40" i="3" s="1"/>
  <c r="K33" i="3"/>
  <c r="K41" i="3" s="1"/>
  <c r="J33" i="3"/>
  <c r="H65" i="3"/>
  <c r="H53" i="3"/>
  <c r="G53" i="3"/>
  <c r="F53" i="3"/>
  <c r="H47" i="3"/>
  <c r="G47" i="3"/>
  <c r="F47" i="3"/>
  <c r="G37" i="3"/>
  <c r="H33" i="3"/>
  <c r="H40" i="3" s="1"/>
  <c r="G33" i="3"/>
  <c r="G41" i="3" s="1"/>
  <c r="F33" i="3"/>
  <c r="C53" i="3"/>
  <c r="C47" i="3"/>
  <c r="C33" i="3"/>
  <c r="C41" i="3" s="1"/>
  <c r="W53" i="3" l="1"/>
  <c r="H41" i="3"/>
  <c r="H42" i="3" s="1"/>
  <c r="W47" i="3"/>
  <c r="W41" i="3"/>
  <c r="J40" i="3"/>
  <c r="K40" i="3"/>
  <c r="K42" i="3" s="1"/>
  <c r="G40" i="3"/>
  <c r="G42" i="3" s="1"/>
  <c r="W38" i="3"/>
  <c r="B91" i="3" s="1"/>
  <c r="W37" i="3"/>
  <c r="C40" i="3"/>
  <c r="C42" i="3" s="1"/>
  <c r="N40" i="3"/>
  <c r="O40" i="3"/>
  <c r="P41" i="3"/>
  <c r="P42" i="3" s="1"/>
  <c r="W33" i="3"/>
  <c r="L41" i="3"/>
  <c r="L42" i="3" s="1"/>
  <c r="R40" i="3"/>
  <c r="S40" i="3"/>
  <c r="S42" i="3" s="1"/>
  <c r="F40" i="3"/>
  <c r="T41" i="3"/>
  <c r="T42" i="3" s="1"/>
  <c r="R41" i="3"/>
  <c r="N41" i="3"/>
  <c r="J41" i="3"/>
  <c r="F41" i="3"/>
  <c r="L66" i="3" l="1"/>
  <c r="L68" i="3"/>
  <c r="P66" i="3"/>
  <c r="P68" i="3"/>
  <c r="T66" i="3"/>
  <c r="T68" i="3"/>
  <c r="H66" i="3"/>
  <c r="H68" i="3"/>
  <c r="L69" i="3"/>
  <c r="L71" i="3" s="1"/>
  <c r="P69" i="3"/>
  <c r="P71" i="3" s="1"/>
  <c r="T69" i="3"/>
  <c r="T71" i="3" s="1"/>
  <c r="R42" i="3"/>
  <c r="J42" i="3"/>
  <c r="N42" i="3"/>
  <c r="F42" i="3"/>
  <c r="O42" i="3"/>
  <c r="W40" i="3"/>
  <c r="H69" i="3" l="1"/>
  <c r="H71" i="3" s="1"/>
  <c r="W42" i="3"/>
  <c r="K65" i="3"/>
  <c r="K66" i="3" s="1"/>
  <c r="K68" i="3" s="1"/>
  <c r="K69" i="3" s="1"/>
  <c r="F65" i="3"/>
  <c r="F66" i="3" s="1"/>
  <c r="G65" i="3"/>
  <c r="J65" i="3"/>
  <c r="J66" i="3" s="1"/>
  <c r="N65" i="3"/>
  <c r="N66" i="3" s="1"/>
  <c r="S65" i="3"/>
  <c r="S66" i="3" s="1"/>
  <c r="S68" i="3" s="1"/>
  <c r="S69" i="3" s="1"/>
  <c r="O65" i="3"/>
  <c r="O66" i="3" s="1"/>
  <c r="R65" i="3"/>
  <c r="R66" i="3" s="1"/>
  <c r="J68" i="3" l="1"/>
  <c r="J69" i="3" s="1"/>
  <c r="F68" i="3"/>
  <c r="F69" i="3" s="1"/>
  <c r="R68" i="3"/>
  <c r="N68" i="3"/>
  <c r="O68" i="3"/>
  <c r="O69" i="3" s="1"/>
  <c r="C65" i="3"/>
  <c r="C66" i="3" s="1"/>
  <c r="W63" i="3"/>
  <c r="G66" i="3"/>
  <c r="G68" i="3" s="1"/>
  <c r="G69" i="3" s="1"/>
  <c r="R69" i="3" l="1"/>
  <c r="R71" i="3" s="1"/>
  <c r="N69" i="3"/>
  <c r="N71" i="3" s="1"/>
  <c r="J71" i="3"/>
  <c r="C68" i="3"/>
  <c r="C69" i="3" s="1"/>
  <c r="W65" i="3"/>
  <c r="W66" i="3"/>
  <c r="F71" i="3"/>
  <c r="D65" i="3"/>
  <c r="X63" i="3"/>
  <c r="B94" i="3" s="1"/>
  <c r="X62" i="3"/>
  <c r="V62" i="3"/>
  <c r="X61" i="3"/>
  <c r="V61" i="3"/>
  <c r="X59" i="3"/>
  <c r="V59" i="3"/>
  <c r="X58" i="3"/>
  <c r="V58" i="3"/>
  <c r="X57" i="3"/>
  <c r="V57" i="3"/>
  <c r="X56" i="3"/>
  <c r="V56" i="3"/>
  <c r="X55" i="3"/>
  <c r="V55" i="3"/>
  <c r="D53" i="3"/>
  <c r="B53" i="3"/>
  <c r="X52" i="3"/>
  <c r="V52" i="3"/>
  <c r="X51" i="3"/>
  <c r="V51" i="3"/>
  <c r="X50" i="3"/>
  <c r="V50" i="3"/>
  <c r="X49" i="3"/>
  <c r="V49" i="3"/>
  <c r="D47" i="3"/>
  <c r="B47" i="3"/>
  <c r="X46" i="3"/>
  <c r="V46" i="3"/>
  <c r="X45" i="3"/>
  <c r="V45" i="3"/>
  <c r="V43" i="3"/>
  <c r="D33" i="3"/>
  <c r="D41" i="3" s="1"/>
  <c r="B33" i="3"/>
  <c r="B41" i="3" s="1"/>
  <c r="Y32" i="3"/>
  <c r="Y31" i="3"/>
  <c r="Y30" i="3"/>
  <c r="Y29" i="3"/>
  <c r="X29" i="3"/>
  <c r="Y28" i="3"/>
  <c r="V28" i="3"/>
  <c r="Y27" i="3"/>
  <c r="V23" i="3"/>
  <c r="B89" i="3" l="1"/>
  <c r="C89" i="3"/>
  <c r="W69" i="3"/>
  <c r="V63" i="3"/>
  <c r="B65" i="3"/>
  <c r="V65" i="3" s="1"/>
  <c r="X65" i="3"/>
  <c r="X53" i="3"/>
  <c r="V47" i="3"/>
  <c r="X47" i="3"/>
  <c r="V53" i="3"/>
  <c r="X39" i="3"/>
  <c r="X36" i="3"/>
  <c r="X38" i="3"/>
  <c r="V39" i="3"/>
  <c r="V32" i="3"/>
  <c r="X35" i="3"/>
  <c r="X28" i="3"/>
  <c r="B40" i="3"/>
  <c r="D40" i="3"/>
  <c r="G70" i="3" l="1"/>
  <c r="G71" i="3" s="1"/>
  <c r="K70" i="3"/>
  <c r="K71" i="3" s="1"/>
  <c r="O70" i="3"/>
  <c r="O71" i="3" s="1"/>
  <c r="S70" i="3"/>
  <c r="S71" i="3" s="1"/>
  <c r="B93" i="3"/>
  <c r="V38" i="3"/>
  <c r="V35" i="3"/>
  <c r="V31" i="3"/>
  <c r="X32" i="3"/>
  <c r="X31" i="3"/>
  <c r="V30" i="3"/>
  <c r="X37" i="3"/>
  <c r="B90" i="3" s="1"/>
  <c r="V36" i="3"/>
  <c r="B42" i="3"/>
  <c r="V29" i="3"/>
  <c r="D42" i="3"/>
  <c r="D68" i="3" s="1"/>
  <c r="X30" i="3"/>
  <c r="B98" i="3" l="1"/>
  <c r="X27" i="3"/>
  <c r="X33" i="3"/>
  <c r="D66" i="3"/>
  <c r="D69" i="3" s="1"/>
  <c r="V33" i="3"/>
  <c r="B66" i="3"/>
  <c r="B68" i="3" s="1"/>
  <c r="V27" i="3"/>
  <c r="D71" i="3" l="1"/>
  <c r="B69" i="3"/>
  <c r="C70" i="3" s="1"/>
  <c r="V41" i="3"/>
  <c r="X40" i="3"/>
  <c r="V40" i="3"/>
  <c r="X41" i="3"/>
  <c r="W70" i="3" l="1"/>
  <c r="C96" i="3" s="1"/>
  <c r="C71" i="3"/>
  <c r="B71" i="3"/>
  <c r="V42" i="3"/>
  <c r="X42" i="3"/>
  <c r="X69" i="3"/>
  <c r="C97" i="3" s="1"/>
  <c r="K93" i="3" l="1"/>
  <c r="K92" i="3"/>
  <c r="K91" i="3"/>
  <c r="K95" i="3"/>
  <c r="K94" i="3"/>
  <c r="K90" i="3"/>
  <c r="C98" i="3"/>
  <c r="W71" i="3"/>
  <c r="V66" i="3"/>
  <c r="X66" i="3"/>
  <c r="X71" i="3" s="1"/>
  <c r="V69" i="3" l="1"/>
  <c r="V71" i="3" s="1"/>
  <c r="K9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Ramu Ramachandran</author>
  </authors>
  <commentList>
    <comment ref="E24" authorId="0" shapeId="0" xr:uid="{33304A46-D46E-4D57-8D77-E6B5B15BA58D}">
      <text>
        <r>
          <rPr>
            <b/>
            <sz val="9"/>
            <color indexed="81"/>
            <rFont val="Tahoma"/>
            <family val="2"/>
          </rPr>
          <t>Ramu Ramachandran:</t>
        </r>
        <r>
          <rPr>
            <sz val="9"/>
            <color indexed="81"/>
            <rFont val="Tahoma"/>
            <family val="2"/>
          </rPr>
          <t xml:space="preserve">
Please enter "C" for cash, and "K" for in-
kind.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Ramu Ramachandran</author>
  </authors>
  <commentList>
    <comment ref="E25" authorId="0" shapeId="0" xr:uid="{00000000-0006-0000-0100-000001000000}">
      <text>
        <r>
          <rPr>
            <b/>
            <sz val="9"/>
            <color indexed="81"/>
            <rFont val="Tahoma"/>
            <family val="2"/>
          </rPr>
          <t>Ramu Ramachandran:</t>
        </r>
        <r>
          <rPr>
            <sz val="9"/>
            <color indexed="81"/>
            <rFont val="Tahoma"/>
            <family val="2"/>
          </rPr>
          <t xml:space="preserve">
Please enter "C" for cash, and "K" for in-
kind.</t>
        </r>
      </text>
    </comment>
  </commentList>
</comments>
</file>

<file path=xl/sharedStrings.xml><?xml version="1.0" encoding="utf-8"?>
<sst xmlns="http://schemas.openxmlformats.org/spreadsheetml/2006/main" count="418" uniqueCount="204">
  <si>
    <t>Year 1</t>
  </si>
  <si>
    <t>Year 2</t>
  </si>
  <si>
    <t>Year 3</t>
  </si>
  <si>
    <t>Year 4</t>
  </si>
  <si>
    <t>Year 5</t>
  </si>
  <si>
    <t>Composite</t>
  </si>
  <si>
    <t>Proposed Budget</t>
  </si>
  <si>
    <t>Support Requested</t>
  </si>
  <si>
    <t>Institution Match</t>
  </si>
  <si>
    <t>TOTAL</t>
  </si>
  <si>
    <t xml:space="preserve">Project Title: </t>
  </si>
  <si>
    <t>Post Docs</t>
  </si>
  <si>
    <t xml:space="preserve">PI: </t>
  </si>
  <si>
    <t xml:space="preserve">Agency: </t>
  </si>
  <si>
    <t>DROP</t>
  </si>
  <si>
    <t>Cash/Kind</t>
  </si>
  <si>
    <t>F&amp;A Waived</t>
  </si>
  <si>
    <t>F&amp;A on Match</t>
  </si>
  <si>
    <t>Amount of Waiver Requested</t>
  </si>
  <si>
    <t>Department Match</t>
  </si>
  <si>
    <t>College Match</t>
  </si>
  <si>
    <t>University Match</t>
  </si>
  <si>
    <t>Indirect on Match</t>
  </si>
  <si>
    <t>TOTAL PROJECT COST</t>
  </si>
  <si>
    <t>The numbers will be automatically calculated as you complete your budget on the previous worksheet.</t>
  </si>
  <si>
    <t>F&amp;A not recovered (if applicable)</t>
  </si>
  <si>
    <t>1.  Pink-shaded cells contain formulas. Do not edit/delete these.</t>
  </si>
  <si>
    <t>Faculty/Unclass./Post Doc</t>
  </si>
  <si>
    <t>Part-time/Temporary</t>
  </si>
  <si>
    <t>A. Senior Personnel</t>
  </si>
  <si>
    <t>B. Other Personnel</t>
  </si>
  <si>
    <t>Graduate Students</t>
  </si>
  <si>
    <t>Other</t>
  </si>
  <si>
    <t>C. Fringe Benefits</t>
  </si>
  <si>
    <t>Subtotal A+B+C</t>
  </si>
  <si>
    <t>D. Permanent Equipment</t>
  </si>
  <si>
    <t>E. Travel</t>
  </si>
  <si>
    <t>Domestic</t>
  </si>
  <si>
    <t>Foreign</t>
  </si>
  <si>
    <t>Total Travel</t>
  </si>
  <si>
    <t>Stipends</t>
  </si>
  <si>
    <t>Travel</t>
  </si>
  <si>
    <t>Subsistence</t>
  </si>
  <si>
    <t>Other (justify fully)</t>
  </si>
  <si>
    <t>Total Participant Support</t>
  </si>
  <si>
    <t>F. Participant Support</t>
  </si>
  <si>
    <t>Materials and Supplies</t>
  </si>
  <si>
    <t>Publication/Dissemination</t>
  </si>
  <si>
    <t>Computer Services</t>
  </si>
  <si>
    <t>Total Other Direct Costs</t>
  </si>
  <si>
    <t>G. Other Direct Costs</t>
  </si>
  <si>
    <t>H. Total Direct Costs (A-G)</t>
  </si>
  <si>
    <t>No. of months project will be active in each year</t>
  </si>
  <si>
    <t>Total Senior Personnel</t>
  </si>
  <si>
    <t>a. Operating Services</t>
  </si>
  <si>
    <t>b. Lab/Instrument Fees</t>
  </si>
  <si>
    <t>Name 1</t>
  </si>
  <si>
    <t>Name 2</t>
  </si>
  <si>
    <t>Name 3</t>
  </si>
  <si>
    <t>Name 4</t>
  </si>
  <si>
    <t>Name 5</t>
  </si>
  <si>
    <t>Annual % increase in personnel salaries (4% recommended)</t>
  </si>
  <si>
    <t>Due date:</t>
  </si>
  <si>
    <t>Equipment</t>
  </si>
  <si>
    <t>In-State Tuition Fee</t>
  </si>
  <si>
    <t>K</t>
  </si>
  <si>
    <t>Match</t>
  </si>
  <si>
    <t>8. COST SHARING INFORMATION</t>
  </si>
  <si>
    <t>Tuition Waiver Match</t>
  </si>
  <si>
    <t>Other Professional</t>
  </si>
  <si>
    <t>You can use the numbers below for completing the F&amp;A Waiver section of the Routing Form.</t>
  </si>
  <si>
    <t>F&amp;A Waiver Calculations:</t>
  </si>
  <si>
    <t>Agency Type:</t>
  </si>
  <si>
    <t>Federal</t>
  </si>
  <si>
    <t>Federal Flow Through</t>
  </si>
  <si>
    <t>State</t>
  </si>
  <si>
    <t>BoR - EPSCOR</t>
  </si>
  <si>
    <t>LaSPACE - REA</t>
  </si>
  <si>
    <t>LaSPACE - GSRA/SURE/LURA</t>
  </si>
  <si>
    <t>BoR - ATLAS/ENH</t>
  </si>
  <si>
    <t>**Select Agency Type from the Drop Down Menu</t>
  </si>
  <si>
    <t>F&amp;A Basis:</t>
  </si>
  <si>
    <t>CIC - DHS</t>
  </si>
  <si>
    <t>F&amp;A</t>
  </si>
  <si>
    <t xml:space="preserve">      ***If paid through LA Tech</t>
  </si>
  <si>
    <t>Tuition</t>
  </si>
  <si>
    <t>Fees</t>
  </si>
  <si>
    <t>Graduate (6 hrs Fall, Win, Spr)</t>
  </si>
  <si>
    <t>Graduate (3 hrs-Summer)</t>
  </si>
  <si>
    <t>O/S Fee Waiver</t>
  </si>
  <si>
    <r>
      <t xml:space="preserve">Current tuition &amp; fees can be found at </t>
    </r>
    <r>
      <rPr>
        <b/>
        <i/>
        <u/>
        <sz val="11"/>
        <color rgb="FFFF0000"/>
        <rFont val="Arial"/>
        <family val="2"/>
      </rPr>
      <t>http://finance.latech.edu/currentfees.php</t>
    </r>
  </si>
  <si>
    <t>Total T/F</t>
  </si>
  <si>
    <t>Tuition &amp; Fees per Quarter:</t>
  </si>
  <si>
    <t>College Fees</t>
  </si>
  <si>
    <t>ANS - $35</t>
  </si>
  <si>
    <t>COB - $50</t>
  </si>
  <si>
    <t>COE - $25</t>
  </si>
  <si>
    <t>LA - $35</t>
  </si>
  <si>
    <t>TDC - Tuition</t>
  </si>
  <si>
    <t>Base for F&amp;A</t>
  </si>
  <si>
    <t>Doctoral Students</t>
  </si>
  <si>
    <t>Master's Students</t>
  </si>
  <si>
    <t>Undergraduates</t>
  </si>
  <si>
    <t>Step 3:  Complete other parts of the budget.</t>
  </si>
  <si>
    <t>Step 2:  Enter the number of students to be supported and the student salary per student for each year of the grant.</t>
  </si>
  <si>
    <t>Total Salary</t>
  </si>
  <si>
    <t>Number of Students</t>
  </si>
  <si>
    <t>Standard F&amp;A Rate:</t>
  </si>
  <si>
    <t>(change if different from above)</t>
  </si>
  <si>
    <t>Actual F&amp;A Rate:</t>
  </si>
  <si>
    <t>COES - $60</t>
  </si>
  <si>
    <t>I. Facilities &amp; Admin.</t>
  </si>
  <si>
    <r>
      <t xml:space="preserve">Consultant Services </t>
    </r>
    <r>
      <rPr>
        <i/>
        <sz val="10"/>
        <rFont val="Arial"/>
        <family val="2"/>
      </rPr>
      <t>(Vendors)</t>
    </r>
  </si>
  <si>
    <r>
      <t>Subcontracts</t>
    </r>
    <r>
      <rPr>
        <i/>
        <sz val="10"/>
        <rFont val="Arial"/>
        <family val="2"/>
      </rPr>
      <t xml:space="preserve"> (Consult OSP)</t>
    </r>
  </si>
  <si>
    <t>Private</t>
  </si>
  <si>
    <t>BoR - RCS/ITRS/PoCP</t>
  </si>
  <si>
    <r>
      <t xml:space="preserve">Step 1:  Select Agency </t>
    </r>
    <r>
      <rPr>
        <b/>
        <sz val="14"/>
        <color rgb="FFFF0000"/>
        <rFont val="Symbol"/>
        <family val="1"/>
        <charset val="2"/>
      </rPr>
      <t>®</t>
    </r>
  </si>
  <si>
    <t>Hourly 
Wage</t>
  </si>
  <si>
    <t>Hours/
Week</t>
  </si>
  <si>
    <t>#Wks</t>
  </si>
  <si>
    <t>Cash</t>
  </si>
  <si>
    <t>In-Kind</t>
  </si>
  <si>
    <t>Faculty &amp; Staff</t>
  </si>
  <si>
    <t>RET Participants***</t>
  </si>
  <si>
    <t>Base</t>
  </si>
  <si>
    <t>Not all State agencies allow tuition to be charged</t>
  </si>
  <si>
    <t>Salaries &amp; Wages</t>
  </si>
  <si>
    <t>Social Security</t>
  </si>
  <si>
    <t>Public School***</t>
  </si>
  <si>
    <r>
      <rPr>
        <b/>
        <sz val="10"/>
        <color indexed="10"/>
        <rFont val="Symbol"/>
        <family val="1"/>
        <charset val="2"/>
      </rPr>
      <t>¬</t>
    </r>
    <r>
      <rPr>
        <b/>
        <sz val="10"/>
        <color indexed="10"/>
        <rFont val="Arial"/>
        <family val="2"/>
      </rPr>
      <t xml:space="preserve"> If this number is not zero, </t>
    </r>
  </si>
  <si>
    <t>complete the F&amp;A waiver</t>
  </si>
  <si>
    <t>13. PROJECT DESCRIPTION CHECKLIST</t>
  </si>
  <si>
    <t>Sponsor</t>
  </si>
  <si>
    <t>Internal</t>
  </si>
  <si>
    <t>SWFB / TDC</t>
  </si>
  <si>
    <t>None / TDC</t>
  </si>
  <si>
    <t>SWF / TDC</t>
  </si>
  <si>
    <t>Salaries / Salaries</t>
  </si>
  <si>
    <t>Updated 10/27/2023</t>
  </si>
  <si>
    <t>3.  Make no entries in the grey or pink-shaded cells.</t>
  </si>
  <si>
    <t>Research Proposal Budget Template 2024-2025</t>
  </si>
  <si>
    <t>Industry Match</t>
  </si>
  <si>
    <t>2.  Please enter the appropriate F&amp;A rate in R8 if it is different from the standard rate.</t>
  </si>
  <si>
    <t>Other Senior Personnel (Total)</t>
  </si>
  <si>
    <t>Professional Staff</t>
  </si>
  <si>
    <t>Undergraduate Students</t>
  </si>
  <si>
    <t>Total Salaries and Wages (A+B)</t>
  </si>
  <si>
    <t>c. In-State Tuition</t>
  </si>
  <si>
    <t>d. Out-of-State Tuition Waiver</t>
  </si>
  <si>
    <t>Fringe Rates (2024-2025):</t>
  </si>
  <si>
    <t>No Retirement</t>
  </si>
  <si>
    <t>Senior Personnel (Salary+Fringe)</t>
  </si>
  <si>
    <t>Graduate Student Support</t>
  </si>
  <si>
    <t>Undergraduate Student Support</t>
  </si>
  <si>
    <t>Travel, Supplies, and Other Costs</t>
  </si>
  <si>
    <t>Out-of-State Fee Waiver</t>
  </si>
  <si>
    <t>F&amp;A Rates 2024-25</t>
  </si>
  <si>
    <t>Fringe Benefit Rates 2025</t>
  </si>
  <si>
    <t>Revised as of:01-15-2025 BHH</t>
  </si>
  <si>
    <t>Proposal Budget Justification 2024-2025</t>
  </si>
  <si>
    <t>Budget Categories</t>
  </si>
  <si>
    <t>Description of budget line (including calculations as applicable)</t>
  </si>
  <si>
    <t>Total Amount Annually</t>
  </si>
  <si>
    <t>A. Personnel</t>
  </si>
  <si>
    <t>H.  Other</t>
  </si>
  <si>
    <t>c. In-state Tuition</t>
  </si>
  <si>
    <t>d. Out-of-state Tuition waiver</t>
  </si>
  <si>
    <t>I.    Facilities &amp; Admin.</t>
  </si>
  <si>
    <t xml:space="preserve">E. Travel                                             </t>
  </si>
  <si>
    <t xml:space="preserve">   - Materials and Supplies</t>
  </si>
  <si>
    <t xml:space="preserve">   - Publication/Dissemination</t>
  </si>
  <si>
    <r>
      <t xml:space="preserve">   - Consultant Services
</t>
    </r>
    <r>
      <rPr>
        <i/>
        <sz val="10"/>
        <color indexed="8"/>
        <rFont val="Arial"/>
        <family val="1"/>
        <charset val="204"/>
      </rPr>
      <t xml:space="preserve">      (Vendors)</t>
    </r>
  </si>
  <si>
    <t xml:space="preserve">   - Subcontracts</t>
  </si>
  <si>
    <t xml:space="preserve">   - Computer Services</t>
  </si>
  <si>
    <r>
      <t xml:space="preserve">Average GA Salary </t>
    </r>
    <r>
      <rPr>
        <b/>
        <i/>
        <sz val="10"/>
        <rFont val="Arial"/>
        <family val="2"/>
      </rPr>
      <t>(Monthly)</t>
    </r>
    <r>
      <rPr>
        <b/>
        <i/>
        <sz val="11"/>
        <rFont val="Arial"/>
        <family val="2"/>
      </rPr>
      <t xml:space="preserve">: </t>
    </r>
  </si>
  <si>
    <t>ANS</t>
  </si>
  <si>
    <t>COB</t>
  </si>
  <si>
    <t>-</t>
  </si>
  <si>
    <t>COE</t>
  </si>
  <si>
    <t>COES</t>
  </si>
  <si>
    <t>LA</t>
  </si>
  <si>
    <t>**Based on recent GA ARF activity</t>
  </si>
  <si>
    <t>2.  Please enter the appropriate F&amp;A rate in O6 IF it is different from the standard rate.</t>
  </si>
  <si>
    <t>3.  Make no entries in the grey-shaded cells.</t>
  </si>
  <si>
    <t>Industry match</t>
  </si>
  <si>
    <t>Other senior personnel (total)</t>
  </si>
  <si>
    <t>Professional staff</t>
  </si>
  <si>
    <t>Undergraduate students</t>
  </si>
  <si>
    <t>Total salaries and wages (A+B)</t>
  </si>
  <si>
    <t>c. In-state tuition</t>
  </si>
  <si>
    <t>d. Out-of-state tuition waiver</t>
  </si>
  <si>
    <t>Fringe rates (2020-21):</t>
  </si>
  <si>
    <t>RET Participants</t>
  </si>
  <si>
    <t>Updated 9/23/2020</t>
  </si>
  <si>
    <t>Senior Personnel (salary+fringe)</t>
  </si>
  <si>
    <t>Graduate student support</t>
  </si>
  <si>
    <t>Total Amount Requested</t>
  </si>
  <si>
    <t>Undergraduate student support</t>
  </si>
  <si>
    <t>Travel, supplies, and other costs</t>
  </si>
  <si>
    <t>Out of State Fee Waiver</t>
  </si>
  <si>
    <t>¬</t>
  </si>
  <si>
    <t xml:space="preserve">If this number is not zero, complete F&amp;A waiver </t>
  </si>
  <si>
    <t>section of Routing Form</t>
  </si>
  <si>
    <t>Revised as of 01-15-2025 BHH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</si>
</sst>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0.0%"/>
    <numFmt numFmtId="167" formatCode="&quot;$&quot;#,##0.00"/>
    <numFmt numFmtId="168" formatCode="_(* #,##0_);_(* \(#,##0\);_(* &quot;-&quot;??_);_(@_)"/>
  </numFmts>
  <fonts count="43">
    <font>
      <sz val="10"/>
      <name val="Arial"/>
    </font>
    <font>
      <sz val="10"/>
      <name val="Arial"/>
      <family val="2"/>
    </font>
    <font>
      <sz val="8"/>
      <name val="Arial"/>
      <family val="2"/>
    </font>
    <font>
      <sz val="12"/>
      <name val="Arial"/>
      <family val="2"/>
    </font>
    <font>
      <b/>
      <sz val="12"/>
      <name val="Arial"/>
      <family val="2"/>
    </font>
    <font>
      <b/>
      <sz val="10"/>
      <name val="Arial"/>
      <family val="2"/>
    </font>
    <font>
      <b/>
      <sz val="10"/>
      <color indexed="10"/>
      <name val="Arial"/>
      <family val="2"/>
    </font>
    <font>
      <sz val="10"/>
      <color indexed="10"/>
      <name val="Arial"/>
      <family val="2"/>
    </font>
    <font>
      <b/>
      <sz val="12"/>
      <color rgb="FFFF0000"/>
      <name val="Arial"/>
      <family val="2"/>
    </font>
    <font>
      <sz val="10"/>
      <name val="Arial"/>
      <family val="2"/>
    </font>
    <font>
      <sz val="9"/>
      <color indexed="81"/>
      <name val="Tahoma"/>
      <family val="2"/>
    </font>
    <font>
      <b/>
      <sz val="9"/>
      <color indexed="81"/>
      <name val="Tahoma"/>
      <family val="2"/>
    </font>
    <font>
      <b/>
      <sz val="14"/>
      <name val="Arial"/>
      <family val="2"/>
    </font>
    <font>
      <b/>
      <i/>
      <sz val="11"/>
      <color rgb="FFFF0000"/>
      <name val="Arial"/>
      <family val="2"/>
    </font>
    <font>
      <i/>
      <sz val="10"/>
      <name val="Arial"/>
      <family val="2"/>
    </font>
    <font>
      <b/>
      <sz val="11"/>
      <name val="Arial"/>
      <family val="2"/>
    </font>
    <font>
      <b/>
      <i/>
      <u/>
      <sz val="11"/>
      <color rgb="FFFF0000"/>
      <name val="Arial"/>
      <family val="2"/>
    </font>
    <font>
      <b/>
      <u/>
      <sz val="10"/>
      <name val="Arial"/>
      <family val="2"/>
    </font>
    <font>
      <b/>
      <u/>
      <sz val="12"/>
      <name val="Arial"/>
      <family val="2"/>
    </font>
    <font>
      <b/>
      <u/>
      <sz val="11"/>
      <name val="Arial"/>
      <family val="2"/>
    </font>
    <font>
      <b/>
      <sz val="11"/>
      <color rgb="FF0000CC"/>
      <name val="Arial"/>
      <family val="2"/>
    </font>
    <font>
      <b/>
      <i/>
      <sz val="11"/>
      <name val="Arial"/>
      <family val="2"/>
    </font>
    <font>
      <b/>
      <i/>
      <sz val="10"/>
      <name val="Arial"/>
      <family val="2"/>
    </font>
    <font>
      <i/>
      <sz val="11"/>
      <name val="Arial"/>
      <family val="2"/>
    </font>
    <font>
      <b/>
      <i/>
      <sz val="10"/>
      <color rgb="FFFF0000"/>
      <name val="Arial"/>
      <family val="2"/>
    </font>
    <font>
      <sz val="10"/>
      <color rgb="FFFF0000"/>
      <name val="Arial"/>
      <family val="2"/>
    </font>
    <font>
      <b/>
      <sz val="12"/>
      <color rgb="FF0000CC"/>
      <name val="Arial"/>
      <family val="2"/>
    </font>
    <font>
      <b/>
      <sz val="14"/>
      <color rgb="FFFF0000"/>
      <name val="Arial"/>
      <family val="2"/>
    </font>
    <font>
      <b/>
      <sz val="14"/>
      <color rgb="FFFF0000"/>
      <name val="Symbol"/>
      <family val="1"/>
      <charset val="2"/>
    </font>
    <font>
      <sz val="12"/>
      <color rgb="FF0000CC"/>
      <name val="Arial"/>
      <family val="2"/>
    </font>
    <font>
      <sz val="10"/>
      <name val="Arial"/>
      <family val="2"/>
    </font>
    <font>
      <sz val="11"/>
      <color rgb="FF000000"/>
      <name val="Calibri"/>
      <family val="2"/>
    </font>
    <font>
      <b/>
      <sz val="10"/>
      <color rgb="FFFF0000"/>
      <name val="Arial"/>
      <family val="2"/>
    </font>
    <font>
      <b/>
      <sz val="10"/>
      <color indexed="10"/>
      <name val="Arial"/>
      <family val="1"/>
      <charset val="2"/>
    </font>
    <font>
      <b/>
      <sz val="10"/>
      <color indexed="10"/>
      <name val="Symbol"/>
      <family val="1"/>
      <charset val="2"/>
    </font>
    <font>
      <sz val="11"/>
      <color rgb="FF0000CC"/>
      <name val="Arial"/>
      <family val="2"/>
    </font>
    <font>
      <sz val="11"/>
      <name val="Arial"/>
      <family val="2"/>
    </font>
    <font>
      <sz val="10"/>
      <name val="Times New Roman"/>
      <family val="1"/>
      <charset val="204"/>
    </font>
    <font>
      <b/>
      <sz val="12"/>
      <color indexed="8"/>
      <name val="Arial"/>
      <family val="2"/>
    </font>
    <font>
      <b/>
      <sz val="10"/>
      <color indexed="8"/>
      <name val="Arial"/>
      <family val="2"/>
    </font>
    <font>
      <sz val="10"/>
      <color indexed="8"/>
      <name val="Arial"/>
      <family val="2"/>
    </font>
    <font>
      <i/>
      <sz val="10"/>
      <color indexed="8"/>
      <name val="Arial"/>
      <family val="1"/>
      <charset val="204"/>
    </font>
    <font>
      <sz val="10"/>
      <color indexed="8"/>
      <name val="Arial"/>
      <family val="1"/>
      <charset val="204"/>
    </font>
  </fonts>
  <fills count="9">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99"/>
        <bgColor indexed="64"/>
      </patternFill>
    </fill>
    <fill>
      <patternFill patternType="solid">
        <fgColor theme="9" tint="0.79998168889431442"/>
        <bgColor indexed="64"/>
      </patternFill>
    </fill>
  </fills>
  <borders count="101">
    <border>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style="thick">
        <color indexed="64"/>
      </right>
      <top/>
      <bottom style="thick">
        <color indexed="64"/>
      </bottom>
      <diagonal/>
    </border>
    <border>
      <left style="medium">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ck">
        <color indexed="64"/>
      </right>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bottom/>
      <diagonal/>
    </border>
    <border>
      <left style="thick">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top/>
      <bottom style="double">
        <color indexed="64"/>
      </bottom>
      <diagonal/>
    </border>
    <border>
      <left style="medium">
        <color indexed="64"/>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ck">
        <color indexed="64"/>
      </top>
      <bottom style="thin">
        <color indexed="64"/>
      </bottom>
      <diagonal/>
    </border>
    <border>
      <left/>
      <right style="double">
        <color indexed="64"/>
      </right>
      <top style="double">
        <color indexed="64"/>
      </top>
      <bottom/>
      <diagonal/>
    </border>
    <border>
      <left/>
      <right style="double">
        <color indexed="64"/>
      </right>
      <top/>
      <bottom/>
      <diagonal/>
    </border>
    <border>
      <left/>
      <right/>
      <top/>
      <bottom style="thick">
        <color indexed="64"/>
      </bottom>
      <diagonal/>
    </border>
    <border>
      <left/>
      <right style="double">
        <color indexed="64"/>
      </right>
      <top/>
      <bottom style="thick">
        <color indexed="64"/>
      </bottom>
      <diagonal/>
    </border>
    <border>
      <left style="thin">
        <color indexed="64"/>
      </left>
      <right style="double">
        <color indexed="64"/>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double">
        <color indexed="64"/>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style="thin">
        <color indexed="64"/>
      </right>
      <top style="medium">
        <color indexed="64"/>
      </top>
      <bottom style="thick">
        <color indexed="64"/>
      </bottom>
      <diagonal/>
    </border>
    <border>
      <left style="thin">
        <color indexed="64"/>
      </left>
      <right/>
      <top/>
      <bottom style="medium">
        <color indexed="64"/>
      </bottom>
      <diagonal/>
    </border>
  </borders>
  <cellStyleXfs count="4">
    <xf numFmtId="0" fontId="0" fillId="0" borderId="0"/>
    <xf numFmtId="44" fontId="1" fillId="0" borderId="0" applyFont="0" applyFill="0" applyBorder="0" applyAlignment="0" applyProtection="0"/>
    <xf numFmtId="9" fontId="9" fillId="0" borderId="0" applyFont="0" applyFill="0" applyBorder="0" applyAlignment="0" applyProtection="0"/>
    <xf numFmtId="43" fontId="30" fillId="0" borderId="0" applyFont="0" applyFill="0" applyBorder="0" applyAlignment="0" applyProtection="0"/>
  </cellStyleXfs>
  <cellXfs count="350">
    <xf numFmtId="0" fontId="0" fillId="0" borderId="0" xfId="0"/>
    <xf numFmtId="42" fontId="0" fillId="0" borderId="0" xfId="0" applyNumberFormat="1"/>
    <xf numFmtId="0" fontId="3" fillId="0" borderId="0" xfId="0" applyFont="1"/>
    <xf numFmtId="0" fontId="5" fillId="0" borderId="0" xfId="0" applyFont="1"/>
    <xf numFmtId="0" fontId="4" fillId="0" borderId="0" xfId="0" applyFont="1"/>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0" fontId="6" fillId="2" borderId="7" xfId="0" applyFont="1" applyFill="1" applyBorder="1"/>
    <xf numFmtId="0" fontId="6" fillId="2" borderId="8" xfId="0" applyFont="1" applyFill="1" applyBorder="1"/>
    <xf numFmtId="164" fontId="6" fillId="2" borderId="8" xfId="0" applyNumberFormat="1" applyFont="1" applyFill="1" applyBorder="1"/>
    <xf numFmtId="0" fontId="6" fillId="2" borderId="10" xfId="0" applyFont="1" applyFill="1" applyBorder="1"/>
    <xf numFmtId="0" fontId="6" fillId="2" borderId="11" xfId="0" applyFont="1" applyFill="1" applyBorder="1"/>
    <xf numFmtId="164" fontId="6" fillId="2" borderId="11" xfId="0" applyNumberFormat="1" applyFont="1" applyFill="1" applyBorder="1"/>
    <xf numFmtId="0" fontId="6" fillId="0" borderId="0" xfId="0" applyFont="1"/>
    <xf numFmtId="0" fontId="4" fillId="0" borderId="0" xfId="0" applyFont="1" applyAlignment="1">
      <alignment horizontal="right"/>
    </xf>
    <xf numFmtId="0" fontId="4" fillId="2" borderId="26" xfId="0" applyFont="1" applyFill="1" applyBorder="1" applyAlignment="1">
      <alignment horizontal="right"/>
    </xf>
    <xf numFmtId="0" fontId="4" fillId="2" borderId="27" xfId="0" applyFont="1" applyFill="1" applyBorder="1" applyAlignment="1">
      <alignment horizontal="right"/>
    </xf>
    <xf numFmtId="15" fontId="4" fillId="2" borderId="28" xfId="0" applyNumberFormat="1" applyFont="1" applyFill="1" applyBorder="1" applyAlignment="1">
      <alignment horizontal="right"/>
    </xf>
    <xf numFmtId="0" fontId="4" fillId="2" borderId="29" xfId="0" applyFont="1" applyFill="1" applyBorder="1" applyAlignment="1">
      <alignment horizontal="right"/>
    </xf>
    <xf numFmtId="0" fontId="8" fillId="0" borderId="0" xfId="0" applyFont="1" applyAlignment="1">
      <alignment horizontal="left"/>
    </xf>
    <xf numFmtId="0" fontId="2" fillId="0" borderId="0" xfId="0" applyFont="1"/>
    <xf numFmtId="0" fontId="1" fillId="0" borderId="0" xfId="0" applyFont="1"/>
    <xf numFmtId="0" fontId="5" fillId="0" borderId="59" xfId="0" applyFont="1" applyBorder="1"/>
    <xf numFmtId="0" fontId="12" fillId="0" borderId="0" xfId="0" applyFont="1"/>
    <xf numFmtId="0" fontId="4" fillId="6" borderId="24" xfId="0" applyFont="1" applyFill="1" applyBorder="1"/>
    <xf numFmtId="0" fontId="4" fillId="6" borderId="25" xfId="0" applyFont="1" applyFill="1" applyBorder="1"/>
    <xf numFmtId="0" fontId="4" fillId="6" borderId="25" xfId="0" applyFont="1" applyFill="1" applyBorder="1" applyAlignment="1">
      <alignment horizontal="center"/>
    </xf>
    <xf numFmtId="0" fontId="3" fillId="6" borderId="25" xfId="0" applyFont="1" applyFill="1" applyBorder="1"/>
    <xf numFmtId="10" fontId="7" fillId="0" borderId="0" xfId="0" applyNumberFormat="1" applyFont="1"/>
    <xf numFmtId="164" fontId="6" fillId="0" borderId="0" xfId="0" applyNumberFormat="1" applyFont="1"/>
    <xf numFmtId="0" fontId="15" fillId="0" borderId="0" xfId="0" applyFont="1"/>
    <xf numFmtId="0" fontId="19" fillId="0" borderId="7" xfId="0" applyFont="1" applyBorder="1"/>
    <xf numFmtId="0" fontId="1" fillId="0" borderId="69" xfId="0" applyFont="1" applyBorder="1"/>
    <xf numFmtId="0" fontId="14" fillId="0" borderId="10" xfId="0" applyFont="1" applyBorder="1"/>
    <xf numFmtId="0" fontId="18" fillId="0" borderId="7" xfId="0" applyFont="1" applyBorder="1"/>
    <xf numFmtId="0" fontId="5" fillId="0" borderId="69" xfId="0" applyFont="1" applyBorder="1"/>
    <xf numFmtId="0" fontId="5" fillId="0" borderId="10" xfId="0" applyFont="1" applyBorder="1"/>
    <xf numFmtId="0" fontId="1" fillId="0" borderId="2" xfId="0" applyFont="1" applyBorder="1" applyAlignment="1">
      <alignment horizontal="center"/>
    </xf>
    <xf numFmtId="0" fontId="1" fillId="0" borderId="31" xfId="0" applyFont="1" applyBorder="1" applyAlignment="1">
      <alignment horizontal="center"/>
    </xf>
    <xf numFmtId="0" fontId="19" fillId="0" borderId="69" xfId="0" applyFont="1" applyBorder="1"/>
    <xf numFmtId="0" fontId="17" fillId="0" borderId="0" xfId="0" applyFont="1" applyAlignment="1">
      <alignment horizontal="center"/>
    </xf>
    <xf numFmtId="0" fontId="17" fillId="0" borderId="0" xfId="0" applyFont="1"/>
    <xf numFmtId="0" fontId="13" fillId="0" borderId="0" xfId="0" applyFont="1"/>
    <xf numFmtId="44" fontId="7" fillId="0" borderId="0" xfId="1" applyFont="1" applyFill="1" applyBorder="1"/>
    <xf numFmtId="0" fontId="16" fillId="0" borderId="0" xfId="0" applyFont="1"/>
    <xf numFmtId="0" fontId="19" fillId="0" borderId="73" xfId="0" applyFont="1" applyBorder="1"/>
    <xf numFmtId="0" fontId="17" fillId="0" borderId="74" xfId="0" applyFont="1" applyBorder="1" applyAlignment="1">
      <alignment horizontal="center"/>
    </xf>
    <xf numFmtId="0" fontId="17" fillId="0" borderId="74" xfId="0" applyFont="1" applyBorder="1"/>
    <xf numFmtId="0" fontId="17" fillId="0" borderId="75" xfId="0" applyFont="1" applyBorder="1" applyAlignment="1">
      <alignment horizontal="center"/>
    </xf>
    <xf numFmtId="0" fontId="1" fillId="0" borderId="76" xfId="0" applyFont="1" applyBorder="1"/>
    <xf numFmtId="0" fontId="1" fillId="0" borderId="77" xfId="0" applyFont="1" applyBorder="1"/>
    <xf numFmtId="167" fontId="1" fillId="0" borderId="77" xfId="0" applyNumberFormat="1" applyFont="1" applyBorder="1"/>
    <xf numFmtId="0" fontId="19" fillId="0" borderId="76" xfId="0" applyFont="1" applyBorder="1"/>
    <xf numFmtId="0" fontId="20" fillId="0" borderId="71" xfId="0" applyFont="1" applyBorder="1" applyAlignment="1">
      <alignment horizontal="left"/>
    </xf>
    <xf numFmtId="166" fontId="8" fillId="0" borderId="0" xfId="2" applyNumberFormat="1" applyFont="1" applyBorder="1" applyAlignment="1">
      <alignment horizontal="center"/>
    </xf>
    <xf numFmtId="0" fontId="1" fillId="7" borderId="2" xfId="0" applyFont="1" applyFill="1" applyBorder="1"/>
    <xf numFmtId="0" fontId="14" fillId="0" borderId="0" xfId="0" applyFont="1"/>
    <xf numFmtId="0" fontId="14" fillId="0" borderId="0" xfId="0" applyFont="1" applyAlignment="1">
      <alignment horizontal="left"/>
    </xf>
    <xf numFmtId="0" fontId="24" fillId="0" borderId="0" xfId="0" applyFont="1" applyAlignment="1">
      <alignment horizontal="right"/>
    </xf>
    <xf numFmtId="0" fontId="4" fillId="0" borderId="81" xfId="0" applyFont="1" applyBorder="1" applyAlignment="1">
      <alignment horizontal="right" vertical="center"/>
    </xf>
    <xf numFmtId="0" fontId="4" fillId="0" borderId="0" xfId="0" applyFont="1" applyAlignment="1">
      <alignment vertical="center"/>
    </xf>
    <xf numFmtId="0" fontId="5" fillId="0" borderId="26" xfId="0" applyFont="1" applyBorder="1"/>
    <xf numFmtId="0" fontId="5" fillId="2" borderId="27" xfId="0" applyFont="1" applyFill="1" applyBorder="1" applyAlignment="1">
      <alignment horizontal="center"/>
    </xf>
    <xf numFmtId="0" fontId="5" fillId="0" borderId="0" xfId="0" applyFont="1" applyAlignment="1">
      <alignment horizontal="center"/>
    </xf>
    <xf numFmtId="0" fontId="5" fillId="7" borderId="2" xfId="0" applyFont="1" applyFill="1" applyBorder="1" applyAlignment="1">
      <alignment vertical="center"/>
    </xf>
    <xf numFmtId="0" fontId="5" fillId="0" borderId="81" xfId="0" applyFont="1" applyBorder="1" applyAlignment="1">
      <alignment horizontal="right"/>
    </xf>
    <xf numFmtId="0" fontId="5" fillId="0" borderId="29" xfId="0" applyFont="1" applyBorder="1" applyAlignment="1">
      <alignment horizontal="right"/>
    </xf>
    <xf numFmtId="0" fontId="14" fillId="0" borderId="76" xfId="0" applyFont="1" applyBorder="1"/>
    <xf numFmtId="0" fontId="1" fillId="0" borderId="20" xfId="0" applyFont="1" applyBorder="1"/>
    <xf numFmtId="0" fontId="1" fillId="2" borderId="5" xfId="0" applyFont="1" applyFill="1" applyBorder="1" applyAlignment="1">
      <alignment horizontal="center"/>
    </xf>
    <xf numFmtId="0" fontId="1" fillId="2" borderId="5" xfId="0" applyFont="1" applyFill="1" applyBorder="1" applyAlignment="1">
      <alignment horizontal="left"/>
    </xf>
    <xf numFmtId="0" fontId="1" fillId="0" borderId="0" xfId="0" applyFont="1" applyAlignment="1">
      <alignment horizontal="center"/>
    </xf>
    <xf numFmtId="0" fontId="1" fillId="2" borderId="19" xfId="0" applyFont="1" applyFill="1" applyBorder="1" applyAlignment="1">
      <alignment horizontal="left" vertical="center" wrapText="1"/>
    </xf>
    <xf numFmtId="0" fontId="1" fillId="2" borderId="34" xfId="0" applyFont="1" applyFill="1" applyBorder="1" applyAlignment="1">
      <alignment horizontal="center" vertical="center"/>
    </xf>
    <xf numFmtId="0" fontId="1" fillId="2" borderId="34"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2" borderId="45" xfId="0" applyFont="1" applyFill="1" applyBorder="1" applyAlignment="1">
      <alignment horizontal="left" vertical="center" wrapText="1"/>
    </xf>
    <xf numFmtId="0" fontId="1" fillId="2" borderId="46" xfId="0" applyFont="1" applyFill="1" applyBorder="1" applyAlignment="1">
      <alignment horizontal="center" vertical="center"/>
    </xf>
    <xf numFmtId="0" fontId="1" fillId="0" borderId="36" xfId="0" applyFont="1" applyBorder="1" applyAlignment="1">
      <alignment horizontal="center" vertical="center"/>
    </xf>
    <xf numFmtId="0" fontId="1" fillId="0" borderId="9" xfId="0" applyFont="1" applyBorder="1" applyAlignment="1">
      <alignment horizontal="center" vertical="center"/>
    </xf>
    <xf numFmtId="0" fontId="1" fillId="2" borderId="46" xfId="0" applyFont="1" applyFill="1" applyBorder="1" applyAlignment="1">
      <alignment horizontal="left" vertical="center"/>
    </xf>
    <xf numFmtId="0" fontId="1" fillId="0" borderId="0" xfId="0" applyFont="1" applyAlignment="1">
      <alignment horizontal="center" wrapText="1"/>
    </xf>
    <xf numFmtId="0" fontId="5" fillId="5" borderId="22" xfId="0" applyFont="1" applyFill="1" applyBorder="1"/>
    <xf numFmtId="42" fontId="1" fillId="3" borderId="47" xfId="1" applyNumberFormat="1" applyFont="1" applyFill="1" applyBorder="1"/>
    <xf numFmtId="42" fontId="1" fillId="3" borderId="48" xfId="1" applyNumberFormat="1" applyFont="1" applyFill="1" applyBorder="1"/>
    <xf numFmtId="42" fontId="1" fillId="0" borderId="0" xfId="1" applyNumberFormat="1" applyFont="1" applyBorder="1"/>
    <xf numFmtId="0" fontId="14" fillId="0" borderId="23" xfId="0" applyFont="1" applyBorder="1" applyAlignment="1">
      <alignment horizontal="left" indent="2"/>
    </xf>
    <xf numFmtId="42" fontId="1" fillId="0" borderId="1" xfId="1" applyNumberFormat="1" applyFont="1" applyBorder="1"/>
    <xf numFmtId="42" fontId="1" fillId="0" borderId="2" xfId="1" applyNumberFormat="1" applyFont="1" applyBorder="1"/>
    <xf numFmtId="42" fontId="1" fillId="2" borderId="3" xfId="1" applyNumberFormat="1" applyFont="1" applyFill="1" applyBorder="1" applyAlignment="1">
      <alignment horizontal="center"/>
    </xf>
    <xf numFmtId="42" fontId="1" fillId="0" borderId="1" xfId="1" applyNumberFormat="1" applyFont="1" applyFill="1" applyBorder="1"/>
    <xf numFmtId="0" fontId="1" fillId="2" borderId="3" xfId="1" applyNumberFormat="1" applyFont="1" applyFill="1" applyBorder="1" applyAlignment="1">
      <alignment horizontal="center"/>
    </xf>
    <xf numFmtId="42" fontId="1" fillId="4" borderId="1" xfId="1" applyNumberFormat="1" applyFont="1" applyFill="1" applyBorder="1"/>
    <xf numFmtId="42" fontId="1" fillId="4" borderId="2" xfId="1" applyNumberFormat="1" applyFont="1" applyFill="1" applyBorder="1"/>
    <xf numFmtId="42" fontId="25" fillId="0" borderId="0" xfId="1" applyNumberFormat="1" applyFont="1" applyBorder="1"/>
    <xf numFmtId="0" fontId="5" fillId="5" borderId="51" xfId="0" applyFont="1" applyFill="1" applyBorder="1" applyAlignment="1">
      <alignment horizontal="left"/>
    </xf>
    <xf numFmtId="42" fontId="1" fillId="4" borderId="18" xfId="1" applyNumberFormat="1" applyFont="1" applyFill="1" applyBorder="1"/>
    <xf numFmtId="42" fontId="1" fillId="2" borderId="19" xfId="1" applyNumberFormat="1" applyFont="1" applyFill="1" applyBorder="1" applyAlignment="1">
      <alignment horizontal="center"/>
    </xf>
    <xf numFmtId="42" fontId="1" fillId="4" borderId="17" xfId="1" applyNumberFormat="1" applyFont="1" applyFill="1" applyBorder="1"/>
    <xf numFmtId="0" fontId="5" fillId="5" borderId="22" xfId="0" applyFont="1" applyFill="1" applyBorder="1" applyAlignment="1">
      <alignment horizontal="left"/>
    </xf>
    <xf numFmtId="42" fontId="1" fillId="2" borderId="34" xfId="1" applyNumberFormat="1" applyFont="1" applyFill="1" applyBorder="1" applyAlignment="1">
      <alignment horizontal="center"/>
    </xf>
    <xf numFmtId="0" fontId="5" fillId="4" borderId="52" xfId="0" applyFont="1" applyFill="1" applyBorder="1" applyAlignment="1">
      <alignment horizontal="left"/>
    </xf>
    <xf numFmtId="42" fontId="1" fillId="4" borderId="39" xfId="1" applyNumberFormat="1" applyFont="1" applyFill="1" applyBorder="1"/>
    <xf numFmtId="42" fontId="1" fillId="4" borderId="40" xfId="1" applyNumberFormat="1" applyFont="1" applyFill="1" applyBorder="1"/>
    <xf numFmtId="42" fontId="1" fillId="2" borderId="41" xfId="1" applyNumberFormat="1" applyFont="1" applyFill="1" applyBorder="1" applyAlignment="1">
      <alignment horizontal="center"/>
    </xf>
    <xf numFmtId="0" fontId="5" fillId="4" borderId="51" xfId="0" applyFont="1" applyFill="1" applyBorder="1" applyAlignment="1">
      <alignment horizontal="left"/>
    </xf>
    <xf numFmtId="0" fontId="5" fillId="0" borderId="21" xfId="0" applyFont="1" applyBorder="1" applyAlignment="1">
      <alignment horizontal="left"/>
    </xf>
    <xf numFmtId="42" fontId="1" fillId="0" borderId="49" xfId="1" applyNumberFormat="1" applyFont="1" applyBorder="1"/>
    <xf numFmtId="42" fontId="1" fillId="0" borderId="50" xfId="1" applyNumberFormat="1" applyFont="1" applyBorder="1"/>
    <xf numFmtId="42" fontId="1" fillId="2" borderId="44" xfId="1" applyNumberFormat="1" applyFont="1" applyFill="1" applyBorder="1" applyAlignment="1">
      <alignment horizontal="center"/>
    </xf>
    <xf numFmtId="42" fontId="1" fillId="4" borderId="49" xfId="1" applyNumberFormat="1" applyFont="1" applyFill="1" applyBorder="1"/>
    <xf numFmtId="42" fontId="1" fillId="4" borderId="50" xfId="1" applyNumberFormat="1" applyFont="1" applyFill="1" applyBorder="1"/>
    <xf numFmtId="0" fontId="5" fillId="0" borderId="52" xfId="0" applyFont="1" applyBorder="1" applyAlignment="1">
      <alignment horizontal="left"/>
    </xf>
    <xf numFmtId="42" fontId="1" fillId="3" borderId="39" xfId="1" applyNumberFormat="1" applyFont="1" applyFill="1" applyBorder="1"/>
    <xf numFmtId="42" fontId="1" fillId="3" borderId="40" xfId="1" applyNumberFormat="1" applyFont="1" applyFill="1" applyBorder="1"/>
    <xf numFmtId="0" fontId="1" fillId="0" borderId="23" xfId="0" applyFont="1" applyBorder="1" applyAlignment="1">
      <alignment horizontal="left" indent="1"/>
    </xf>
    <xf numFmtId="0" fontId="5" fillId="0" borderId="22" xfId="0" applyFont="1" applyBorder="1" applyAlignment="1">
      <alignment horizontal="left"/>
    </xf>
    <xf numFmtId="42" fontId="1" fillId="3" borderId="1" xfId="1" applyNumberFormat="1" applyFont="1" applyFill="1" applyBorder="1"/>
    <xf numFmtId="42" fontId="1" fillId="3" borderId="2" xfId="1" applyNumberFormat="1" applyFont="1" applyFill="1" applyBorder="1"/>
    <xf numFmtId="44" fontId="1" fillId="0" borderId="0" xfId="0" applyNumberFormat="1" applyFont="1"/>
    <xf numFmtId="0" fontId="1" fillId="0" borderId="23" xfId="0" applyFont="1" applyBorder="1" applyAlignment="1">
      <alignment horizontal="left" indent="2"/>
    </xf>
    <xf numFmtId="0" fontId="5" fillId="4" borderId="53" xfId="0" applyFont="1" applyFill="1" applyBorder="1" applyAlignment="1">
      <alignment horizontal="left" indent="1"/>
    </xf>
    <xf numFmtId="42" fontId="5" fillId="4" borderId="54" xfId="1" applyNumberFormat="1" applyFont="1" applyFill="1" applyBorder="1"/>
    <xf numFmtId="42" fontId="5" fillId="4" borderId="55" xfId="1" applyNumberFormat="1" applyFont="1" applyFill="1" applyBorder="1"/>
    <xf numFmtId="42" fontId="1" fillId="2" borderId="46" xfId="1" applyNumberFormat="1" applyFont="1" applyFill="1" applyBorder="1" applyAlignment="1">
      <alignment horizontal="center"/>
    </xf>
    <xf numFmtId="0" fontId="5" fillId="5" borderId="38" xfId="0" applyFont="1" applyFill="1" applyBorder="1"/>
    <xf numFmtId="0" fontId="14" fillId="5" borderId="72" xfId="0" applyFont="1" applyFill="1" applyBorder="1" applyAlignment="1">
      <alignment horizontal="left" indent="1"/>
    </xf>
    <xf numFmtId="0" fontId="1" fillId="0" borderId="42" xfId="0" applyFont="1" applyBorder="1" applyAlignment="1">
      <alignment horizontal="left" indent="1"/>
    </xf>
    <xf numFmtId="0" fontId="1" fillId="0" borderId="43" xfId="0" applyFont="1" applyBorder="1" applyAlignment="1">
      <alignment horizontal="left" indent="1"/>
    </xf>
    <xf numFmtId="42" fontId="1" fillId="3" borderId="17" xfId="1" applyNumberFormat="1" applyFont="1" applyFill="1" applyBorder="1"/>
    <xf numFmtId="0" fontId="5" fillId="0" borderId="37" xfId="0" applyFont="1" applyBorder="1"/>
    <xf numFmtId="42" fontId="5" fillId="4" borderId="15" xfId="1" applyNumberFormat="1" applyFont="1" applyFill="1" applyBorder="1"/>
    <xf numFmtId="42" fontId="5" fillId="4" borderId="16" xfId="1" applyNumberFormat="1" applyFont="1" applyFill="1" applyBorder="1"/>
    <xf numFmtId="42" fontId="5" fillId="2" borderId="4" xfId="1" applyNumberFormat="1" applyFont="1" applyFill="1" applyBorder="1" applyAlignment="1">
      <alignment horizontal="center"/>
    </xf>
    <xf numFmtId="42" fontId="5" fillId="2" borderId="6" xfId="1" applyNumberFormat="1" applyFont="1" applyFill="1" applyBorder="1" applyAlignment="1">
      <alignment horizontal="center"/>
    </xf>
    <xf numFmtId="42" fontId="5" fillId="2" borderId="6" xfId="1" applyNumberFormat="1" applyFont="1" applyFill="1" applyBorder="1" applyAlignment="1">
      <alignment horizontal="left"/>
    </xf>
    <xf numFmtId="42" fontId="5" fillId="0" borderId="0" xfId="1" applyNumberFormat="1" applyFont="1" applyBorder="1"/>
    <xf numFmtId="42" fontId="1" fillId="0" borderId="0" xfId="0" applyNumberFormat="1" applyFont="1"/>
    <xf numFmtId="0" fontId="1" fillId="0" borderId="0" xfId="0" applyFont="1" applyAlignment="1">
      <alignment horizontal="left"/>
    </xf>
    <xf numFmtId="3" fontId="1" fillId="0" borderId="9" xfId="0" applyNumberFormat="1" applyFont="1" applyBorder="1"/>
    <xf numFmtId="0" fontId="1" fillId="0" borderId="74" xfId="0" applyFont="1" applyBorder="1"/>
    <xf numFmtId="0" fontId="1" fillId="0" borderId="74" xfId="0" applyFont="1" applyBorder="1" applyAlignment="1">
      <alignment horizontal="center"/>
    </xf>
    <xf numFmtId="3" fontId="1" fillId="0" borderId="70" xfId="0" applyNumberFormat="1" applyFont="1" applyBorder="1"/>
    <xf numFmtId="10" fontId="1" fillId="0" borderId="70" xfId="0" applyNumberFormat="1" applyFont="1" applyBorder="1"/>
    <xf numFmtId="167" fontId="1" fillId="0" borderId="0" xfId="0" applyNumberFormat="1" applyFont="1"/>
    <xf numFmtId="0" fontId="1" fillId="0" borderId="12" xfId="0" applyFont="1" applyBorder="1"/>
    <xf numFmtId="10" fontId="1" fillId="0" borderId="0" xfId="0" applyNumberFormat="1" applyFont="1"/>
    <xf numFmtId="0" fontId="1" fillId="2" borderId="9" xfId="0" applyFont="1" applyFill="1" applyBorder="1"/>
    <xf numFmtId="0" fontId="1" fillId="2" borderId="8" xfId="0" applyFont="1" applyFill="1" applyBorder="1"/>
    <xf numFmtId="0" fontId="1" fillId="2" borderId="12" xfId="0" applyFont="1" applyFill="1" applyBorder="1"/>
    <xf numFmtId="0" fontId="1" fillId="2" borderId="11" xfId="0" applyFont="1" applyFill="1" applyBorder="1"/>
    <xf numFmtId="42" fontId="1" fillId="0" borderId="2" xfId="0" applyNumberFormat="1" applyFont="1" applyBorder="1"/>
    <xf numFmtId="0" fontId="1" fillId="0" borderId="8" xfId="0" applyFont="1" applyBorder="1"/>
    <xf numFmtId="0" fontId="1" fillId="0" borderId="8" xfId="0" applyFont="1" applyBorder="1" applyAlignment="1">
      <alignment horizontal="center"/>
    </xf>
    <xf numFmtId="0" fontId="1" fillId="0" borderId="9" xfId="0" applyFont="1" applyBorder="1"/>
    <xf numFmtId="0" fontId="1" fillId="0" borderId="57" xfId="0" applyFont="1" applyBorder="1"/>
    <xf numFmtId="42" fontId="1" fillId="3" borderId="58" xfId="0" applyNumberFormat="1" applyFont="1" applyFill="1" applyBorder="1"/>
    <xf numFmtId="42" fontId="1" fillId="0" borderId="70" xfId="0" applyNumberFormat="1" applyFont="1" applyBorder="1"/>
    <xf numFmtId="42" fontId="1" fillId="3" borderId="2" xfId="0" applyNumberFormat="1" applyFont="1" applyFill="1" applyBorder="1"/>
    <xf numFmtId="0" fontId="6" fillId="0" borderId="0" xfId="0" applyFont="1" applyAlignment="1">
      <alignment horizontal="center"/>
    </xf>
    <xf numFmtId="42" fontId="1" fillId="0" borderId="60" xfId="0" applyNumberFormat="1" applyFont="1" applyBorder="1"/>
    <xf numFmtId="42" fontId="1" fillId="0" borderId="61" xfId="0" applyNumberFormat="1" applyFont="1" applyBorder="1"/>
    <xf numFmtId="0" fontId="1" fillId="0" borderId="11" xfId="0" applyFont="1" applyBorder="1"/>
    <xf numFmtId="0" fontId="1" fillId="0" borderId="11" xfId="0" applyFont="1" applyBorder="1" applyAlignment="1">
      <alignment horizontal="center"/>
    </xf>
    <xf numFmtId="42" fontId="1" fillId="0" borderId="12" xfId="0" applyNumberFormat="1" applyFont="1" applyBorder="1"/>
    <xf numFmtId="0" fontId="3" fillId="0" borderId="63" xfId="0" applyFont="1" applyBorder="1" applyAlignment="1">
      <alignment horizontal="center"/>
    </xf>
    <xf numFmtId="0" fontId="3" fillId="0" borderId="66" xfId="0" applyFont="1" applyBorder="1" applyAlignment="1">
      <alignment horizontal="center"/>
    </xf>
    <xf numFmtId="42" fontId="1" fillId="3" borderId="12" xfId="1" applyNumberFormat="1" applyFont="1" applyFill="1" applyBorder="1"/>
    <xf numFmtId="42" fontId="1" fillId="0" borderId="33" xfId="1" applyNumberFormat="1" applyFont="1" applyFill="1" applyBorder="1"/>
    <xf numFmtId="3" fontId="1" fillId="0" borderId="0" xfId="0" applyNumberFormat="1" applyFont="1"/>
    <xf numFmtId="0" fontId="20" fillId="0" borderId="0" xfId="0" applyFont="1" applyAlignment="1">
      <alignment horizontal="left"/>
    </xf>
    <xf numFmtId="0" fontId="4" fillId="2" borderId="62" xfId="0" applyFont="1" applyFill="1" applyBorder="1" applyAlignment="1">
      <alignment horizontal="right"/>
    </xf>
    <xf numFmtId="0" fontId="3" fillId="6" borderId="0" xfId="0" applyFont="1" applyFill="1"/>
    <xf numFmtId="0" fontId="18" fillId="0" borderId="8" xfId="0" applyFont="1" applyBorder="1"/>
    <xf numFmtId="0" fontId="5" fillId="0" borderId="11" xfId="0" applyFont="1" applyBorder="1"/>
    <xf numFmtId="0" fontId="13" fillId="0" borderId="0" xfId="0" applyFont="1" applyAlignment="1">
      <alignment horizontal="center"/>
    </xf>
    <xf numFmtId="0" fontId="1" fillId="0" borderId="8" xfId="0" applyFont="1" applyBorder="1" applyAlignment="1">
      <alignment horizontal="center" vertical="center"/>
    </xf>
    <xf numFmtId="42" fontId="1" fillId="0" borderId="2" xfId="1" applyNumberFormat="1" applyFont="1" applyFill="1" applyBorder="1"/>
    <xf numFmtId="0" fontId="1" fillId="3" borderId="18" xfId="0" applyFont="1" applyFill="1" applyBorder="1"/>
    <xf numFmtId="0" fontId="20" fillId="0" borderId="71" xfId="0" applyFont="1" applyBorder="1"/>
    <xf numFmtId="0" fontId="3" fillId="0" borderId="0" xfId="0" applyFont="1" applyAlignment="1">
      <alignment horizontal="center"/>
    </xf>
    <xf numFmtId="166" fontId="3" fillId="0" borderId="0" xfId="2" applyNumberFormat="1" applyFont="1" applyFill="1" applyBorder="1" applyAlignment="1">
      <alignment horizontal="center"/>
    </xf>
    <xf numFmtId="166" fontId="8" fillId="0" borderId="0" xfId="2" applyNumberFormat="1" applyFont="1" applyFill="1" applyBorder="1" applyAlignment="1">
      <alignment horizontal="center"/>
    </xf>
    <xf numFmtId="0" fontId="20" fillId="0" borderId="0" xfId="0" applyFont="1"/>
    <xf numFmtId="0" fontId="5" fillId="3" borderId="2" xfId="0" applyFont="1" applyFill="1" applyBorder="1" applyAlignment="1">
      <alignment horizontal="center" vertical="center" wrapText="1"/>
    </xf>
    <xf numFmtId="165" fontId="1" fillId="3" borderId="2" xfId="1" applyNumberFormat="1" applyFont="1" applyFill="1" applyBorder="1" applyAlignment="1"/>
    <xf numFmtId="0" fontId="15" fillId="0" borderId="0" xfId="0" applyFont="1" applyAlignment="1">
      <alignment horizontal="left"/>
    </xf>
    <xf numFmtId="165" fontId="1" fillId="0" borderId="2" xfId="1" applyNumberFormat="1" applyFont="1" applyBorder="1" applyAlignment="1">
      <alignment horizontal="center"/>
    </xf>
    <xf numFmtId="0" fontId="8" fillId="0" borderId="71" xfId="0" applyFont="1" applyBorder="1" applyAlignment="1">
      <alignment horizontal="left"/>
    </xf>
    <xf numFmtId="0" fontId="26" fillId="0" borderId="67" xfId="0" applyFont="1" applyBorder="1" applyAlignment="1">
      <alignment horizontal="left"/>
    </xf>
    <xf numFmtId="0" fontId="29" fillId="0" borderId="67" xfId="0" applyFont="1" applyBorder="1"/>
    <xf numFmtId="0" fontId="29" fillId="0" borderId="84" xfId="0" applyFont="1" applyBorder="1"/>
    <xf numFmtId="0" fontId="26" fillId="0" borderId="86" xfId="0" applyFont="1" applyBorder="1" applyAlignment="1">
      <alignment horizontal="left"/>
    </xf>
    <xf numFmtId="0" fontId="29" fillId="0" borderId="86" xfId="0" applyFont="1" applyBorder="1"/>
    <xf numFmtId="0" fontId="29" fillId="0" borderId="87" xfId="0" applyFont="1" applyBorder="1"/>
    <xf numFmtId="0" fontId="20" fillId="0" borderId="0" xfId="0" quotePrefix="1" applyFont="1" applyAlignment="1">
      <alignment horizontal="left"/>
    </xf>
    <xf numFmtId="168" fontId="3" fillId="0" borderId="0" xfId="3" applyNumberFormat="1" applyFont="1" applyFill="1" applyBorder="1" applyAlignment="1">
      <alignment horizontal="center"/>
    </xf>
    <xf numFmtId="166" fontId="3" fillId="0" borderId="0" xfId="2" applyNumberFormat="1" applyFont="1"/>
    <xf numFmtId="166" fontId="3" fillId="0" borderId="0" xfId="2" quotePrefix="1" applyNumberFormat="1" applyFont="1" applyFill="1" applyBorder="1" applyAlignment="1">
      <alignment horizontal="left"/>
    </xf>
    <xf numFmtId="0" fontId="31" fillId="0" borderId="0" xfId="0" quotePrefix="1" applyFont="1"/>
    <xf numFmtId="0" fontId="32" fillId="0" borderId="0" xfId="0" applyFont="1"/>
    <xf numFmtId="0" fontId="5" fillId="0" borderId="28" xfId="0" applyFont="1" applyBorder="1" applyAlignment="1">
      <alignment horizontal="right"/>
    </xf>
    <xf numFmtId="0" fontId="5" fillId="3" borderId="30" xfId="0" applyFont="1" applyFill="1" applyBorder="1" applyAlignment="1">
      <alignment horizontal="center" vertical="center" wrapText="1"/>
    </xf>
    <xf numFmtId="44" fontId="1" fillId="0" borderId="31" xfId="1" applyFont="1" applyBorder="1" applyAlignment="1">
      <alignment horizontal="center"/>
    </xf>
    <xf numFmtId="0" fontId="1" fillId="0" borderId="31" xfId="1" applyNumberFormat="1" applyFont="1" applyFill="1" applyBorder="1" applyAlignment="1">
      <alignment horizontal="center"/>
    </xf>
    <xf numFmtId="165" fontId="5" fillId="3" borderId="30" xfId="1" applyNumberFormat="1" applyFont="1" applyFill="1" applyBorder="1" applyAlignment="1">
      <alignment horizontal="center" vertical="center" wrapText="1"/>
    </xf>
    <xf numFmtId="0" fontId="1" fillId="7" borderId="31" xfId="0" applyFont="1" applyFill="1" applyBorder="1" applyAlignment="1">
      <alignment horizontal="center"/>
    </xf>
    <xf numFmtId="42" fontId="1" fillId="0" borderId="58" xfId="0" applyNumberFormat="1" applyFont="1" applyBorder="1"/>
    <xf numFmtId="0" fontId="5" fillId="7" borderId="88" xfId="0" applyFont="1" applyFill="1" applyBorder="1" applyAlignment="1">
      <alignment horizontal="center"/>
    </xf>
    <xf numFmtId="0" fontId="4" fillId="7" borderId="82" xfId="0" applyFont="1" applyFill="1" applyBorder="1" applyAlignment="1">
      <alignment vertical="center"/>
    </xf>
    <xf numFmtId="10" fontId="0" fillId="0" borderId="0" xfId="2" applyNumberFormat="1" applyFont="1"/>
    <xf numFmtId="0" fontId="5" fillId="0" borderId="7" xfId="0" applyFont="1" applyBorder="1"/>
    <xf numFmtId="10" fontId="0" fillId="0" borderId="0" xfId="2" applyNumberFormat="1" applyFont="1" applyBorder="1"/>
    <xf numFmtId="0" fontId="1" fillId="0" borderId="70" xfId="0" applyFont="1" applyBorder="1"/>
    <xf numFmtId="0" fontId="1" fillId="0" borderId="10" xfId="0" applyFont="1" applyBorder="1"/>
    <xf numFmtId="10" fontId="0" fillId="0" borderId="11" xfId="2" applyNumberFormat="1" applyFont="1" applyBorder="1"/>
    <xf numFmtId="10" fontId="0" fillId="0" borderId="9" xfId="2" applyNumberFormat="1" applyFont="1" applyBorder="1"/>
    <xf numFmtId="10" fontId="0" fillId="0" borderId="70" xfId="2" applyNumberFormat="1" applyFont="1" applyBorder="1"/>
    <xf numFmtId="10" fontId="0" fillId="0" borderId="12" xfId="2" applyNumberFormat="1" applyFont="1" applyBorder="1"/>
    <xf numFmtId="0" fontId="5" fillId="0" borderId="9" xfId="0" applyFont="1" applyBorder="1" applyAlignment="1">
      <alignment horizontal="center"/>
    </xf>
    <xf numFmtId="0" fontId="15" fillId="0" borderId="56" xfId="0" applyFont="1" applyBorder="1"/>
    <xf numFmtId="0" fontId="5" fillId="0" borderId="40" xfId="0" applyFont="1" applyBorder="1" applyAlignment="1">
      <alignment horizontal="center"/>
    </xf>
    <xf numFmtId="0" fontId="5" fillId="0" borderId="89" xfId="0" applyFont="1" applyBorder="1" applyAlignment="1">
      <alignment horizontal="center"/>
    </xf>
    <xf numFmtId="0" fontId="1" fillId="0" borderId="90" xfId="0" applyFont="1" applyBorder="1"/>
    <xf numFmtId="42" fontId="1" fillId="0" borderId="48" xfId="0" applyNumberFormat="1" applyFont="1" applyBorder="1"/>
    <xf numFmtId="42" fontId="1" fillId="0" borderId="91" xfId="0" applyNumberFormat="1" applyFont="1" applyBorder="1"/>
    <xf numFmtId="0" fontId="33" fillId="0" borderId="0" xfId="0" applyFont="1"/>
    <xf numFmtId="0" fontId="18" fillId="0" borderId="0" xfId="0" applyFont="1"/>
    <xf numFmtId="42" fontId="1" fillId="4" borderId="92" xfId="1" applyNumberFormat="1" applyFont="1" applyFill="1" applyBorder="1"/>
    <xf numFmtId="10" fontId="5" fillId="0" borderId="8" xfId="2" applyNumberFormat="1" applyFont="1" applyBorder="1" applyAlignment="1">
      <alignment horizontal="center"/>
    </xf>
    <xf numFmtId="0" fontId="3" fillId="0" borderId="88" xfId="0" applyFont="1" applyBorder="1" applyAlignment="1">
      <alignment horizontal="left"/>
    </xf>
    <xf numFmtId="166" fontId="3" fillId="6" borderId="82" xfId="2" applyNumberFormat="1" applyFont="1" applyFill="1" applyBorder="1" applyAlignment="1">
      <alignment horizontal="center"/>
    </xf>
    <xf numFmtId="166" fontId="3" fillId="6" borderId="32" xfId="2" applyNumberFormat="1" applyFont="1" applyFill="1" applyBorder="1" applyAlignment="1">
      <alignment horizontal="center"/>
    </xf>
    <xf numFmtId="0" fontId="4" fillId="0" borderId="67" xfId="0" applyFont="1" applyBorder="1"/>
    <xf numFmtId="0" fontId="24" fillId="0" borderId="0" xfId="0" applyFont="1" applyAlignment="1">
      <alignment horizontal="left"/>
    </xf>
    <xf numFmtId="0" fontId="3" fillId="0" borderId="93" xfId="0" applyFont="1" applyBorder="1"/>
    <xf numFmtId="42" fontId="1" fillId="8" borderId="18" xfId="1" applyNumberFormat="1" applyFont="1" applyFill="1" applyBorder="1" applyAlignment="1">
      <alignment horizontal="right"/>
    </xf>
    <xf numFmtId="42" fontId="5" fillId="8" borderId="18" xfId="1" applyNumberFormat="1" applyFont="1" applyFill="1" applyBorder="1"/>
    <xf numFmtId="0" fontId="21" fillId="0" borderId="0" xfId="0" applyFont="1" applyAlignment="1">
      <alignment vertical="center"/>
    </xf>
    <xf numFmtId="164" fontId="23" fillId="0" borderId="0" xfId="0" applyNumberFormat="1" applyFont="1" applyAlignment="1">
      <alignment horizontal="center" vertical="center"/>
    </xf>
    <xf numFmtId="0" fontId="22" fillId="0" borderId="0" xfId="0" applyFont="1" applyAlignment="1">
      <alignment horizontal="left" vertical="center"/>
    </xf>
    <xf numFmtId="0" fontId="14" fillId="0" borderId="0" xfId="0" applyFont="1" applyAlignment="1">
      <alignment horizontal="left" vertical="center"/>
    </xf>
    <xf numFmtId="0" fontId="1" fillId="7" borderId="82" xfId="0" applyFont="1" applyFill="1" applyBorder="1"/>
    <xf numFmtId="0" fontId="5" fillId="7" borderId="82" xfId="0" applyFont="1" applyFill="1" applyBorder="1" applyAlignment="1">
      <alignment vertical="center"/>
    </xf>
    <xf numFmtId="0" fontId="1" fillId="7" borderId="32" xfId="0" applyFont="1" applyFill="1" applyBorder="1" applyAlignment="1">
      <alignment horizontal="center"/>
    </xf>
    <xf numFmtId="0" fontId="35" fillId="0" borderId="0" xfId="0" applyFont="1"/>
    <xf numFmtId="0" fontId="35" fillId="0" borderId="85" xfId="0" applyFont="1" applyBorder="1"/>
    <xf numFmtId="0" fontId="36" fillId="0" borderId="0" xfId="0" applyFont="1"/>
    <xf numFmtId="0" fontId="5" fillId="0" borderId="21" xfId="0" applyFont="1" applyBorder="1"/>
    <xf numFmtId="0" fontId="5" fillId="0" borderId="49" xfId="0" applyFont="1" applyBorder="1" applyAlignment="1">
      <alignment horizontal="center" wrapText="1"/>
    </xf>
    <xf numFmtId="0" fontId="5" fillId="0" borderId="50" xfId="0" applyFont="1" applyBorder="1" applyAlignment="1">
      <alignment horizontal="center" wrapText="1"/>
    </xf>
    <xf numFmtId="0" fontId="5" fillId="2" borderId="44" xfId="0" applyFont="1" applyFill="1" applyBorder="1" applyAlignment="1">
      <alignment horizontal="center" wrapText="1"/>
    </xf>
    <xf numFmtId="0" fontId="22" fillId="0" borderId="10" xfId="0" applyFont="1" applyBorder="1"/>
    <xf numFmtId="0" fontId="3" fillId="0" borderId="63" xfId="0" applyFont="1" applyBorder="1" applyAlignment="1">
      <alignment horizontal="center"/>
    </xf>
    <xf numFmtId="0" fontId="3" fillId="0" borderId="66" xfId="0" applyFont="1" applyBorder="1" applyAlignment="1">
      <alignment horizontal="center"/>
    </xf>
    <xf numFmtId="0" fontId="1" fillId="0" borderId="36"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39" fillId="7" borderId="95" xfId="0" applyFont="1" applyFill="1" applyBorder="1" applyAlignment="1">
      <alignment horizontal="left" vertical="top" wrapText="1"/>
    </xf>
    <xf numFmtId="0" fontId="39" fillId="7" borderId="95" xfId="0" applyFont="1" applyFill="1" applyBorder="1" applyAlignment="1">
      <alignment horizontal="left" vertical="top" wrapText="1" indent="1"/>
    </xf>
    <xf numFmtId="0" fontId="37" fillId="0" borderId="95" xfId="0" applyFont="1" applyBorder="1" applyAlignment="1">
      <alignment horizontal="left" vertical="top" wrapText="1"/>
    </xf>
    <xf numFmtId="0" fontId="37" fillId="0" borderId="95" xfId="0" applyFont="1" applyBorder="1" applyAlignment="1">
      <alignment horizontal="left" vertical="center" wrapText="1"/>
    </xf>
    <xf numFmtId="0" fontId="40" fillId="7" borderId="95" xfId="0" applyFont="1" applyFill="1" applyBorder="1" applyAlignment="1">
      <alignment horizontal="left" vertical="top" wrapText="1"/>
    </xf>
    <xf numFmtId="0" fontId="42" fillId="7" borderId="95" xfId="0" applyFont="1" applyFill="1" applyBorder="1" applyAlignment="1">
      <alignment horizontal="left" vertical="top" wrapText="1"/>
    </xf>
    <xf numFmtId="0" fontId="37" fillId="7" borderId="95" xfId="0" applyFont="1" applyFill="1" applyBorder="1" applyAlignment="1">
      <alignment horizontal="left" wrapText="1"/>
    </xf>
    <xf numFmtId="0" fontId="21" fillId="0" borderId="69" xfId="0" applyFont="1" applyBorder="1" applyAlignment="1">
      <alignment vertical="center"/>
    </xf>
    <xf numFmtId="0" fontId="22" fillId="0" borderId="70" xfId="0" applyFont="1" applyBorder="1" applyAlignment="1">
      <alignment horizontal="left" vertical="center"/>
    </xf>
    <xf numFmtId="0" fontId="5" fillId="0" borderId="2" xfId="0" applyFont="1" applyBorder="1" applyAlignment="1">
      <alignment horizontal="center" vertical="center" wrapText="1"/>
    </xf>
    <xf numFmtId="0" fontId="5" fillId="0" borderId="82" xfId="0" applyFont="1" applyBorder="1" applyAlignment="1">
      <alignment horizontal="center" vertical="center"/>
    </xf>
    <xf numFmtId="0" fontId="5" fillId="3" borderId="82" xfId="0" applyFont="1" applyFill="1" applyBorder="1" applyAlignment="1">
      <alignment horizontal="center" vertical="center"/>
    </xf>
    <xf numFmtId="0" fontId="14" fillId="0" borderId="70" xfId="0" applyFont="1" applyBorder="1" applyAlignment="1">
      <alignment horizontal="left" vertical="center"/>
    </xf>
    <xf numFmtId="165" fontId="1" fillId="3" borderId="82" xfId="1" applyNumberFormat="1" applyFont="1" applyFill="1" applyBorder="1" applyAlignment="1"/>
    <xf numFmtId="165" fontId="1" fillId="3" borderId="31" xfId="1" applyNumberFormat="1" applyFont="1" applyFill="1" applyBorder="1" applyAlignment="1"/>
    <xf numFmtId="0" fontId="1" fillId="7" borderId="31" xfId="0" applyFont="1" applyFill="1" applyBorder="1"/>
    <xf numFmtId="165" fontId="1" fillId="3" borderId="32" xfId="1" applyNumberFormat="1" applyFont="1" applyFill="1" applyBorder="1" applyAlignment="1"/>
    <xf numFmtId="0" fontId="21" fillId="0" borderId="10" xfId="0" applyFont="1" applyBorder="1" applyAlignment="1">
      <alignment vertical="center"/>
    </xf>
    <xf numFmtId="0" fontId="21" fillId="0" borderId="11" xfId="0" applyFont="1" applyBorder="1" applyAlignment="1">
      <alignment vertical="center"/>
    </xf>
    <xf numFmtId="164" fontId="23" fillId="0" borderId="11" xfId="0" applyNumberFormat="1" applyFont="1" applyBorder="1" applyAlignment="1">
      <alignment horizontal="center" vertical="center"/>
    </xf>
    <xf numFmtId="0" fontId="14" fillId="0" borderId="12" xfId="0" applyFont="1" applyBorder="1" applyAlignment="1">
      <alignment horizontal="left" vertical="center"/>
    </xf>
    <xf numFmtId="0" fontId="26" fillId="0" borderId="0" xfId="0" applyFont="1" applyAlignment="1">
      <alignment horizontal="left"/>
    </xf>
    <xf numFmtId="0" fontId="29" fillId="0" borderId="0" xfId="0" applyFont="1"/>
    <xf numFmtId="0" fontId="29" fillId="0" borderId="85" xfId="0" applyFont="1" applyBorder="1"/>
    <xf numFmtId="42" fontId="1" fillId="4" borderId="18" xfId="1" applyNumberFormat="1" applyFont="1" applyFill="1" applyBorder="1" applyAlignment="1">
      <alignment horizontal="right"/>
    </xf>
    <xf numFmtId="42" fontId="5" fillId="4" borderId="18" xfId="1" applyNumberFormat="1" applyFont="1" applyFill="1" applyBorder="1"/>
    <xf numFmtId="42" fontId="5" fillId="4" borderId="99" xfId="1" applyNumberFormat="1" applyFont="1" applyFill="1" applyBorder="1"/>
    <xf numFmtId="0" fontId="1" fillId="0" borderId="56" xfId="0" applyFont="1" applyBorder="1"/>
    <xf numFmtId="42" fontId="1" fillId="0" borderId="24" xfId="0" applyNumberFormat="1" applyFont="1" applyBorder="1"/>
    <xf numFmtId="42" fontId="1" fillId="3" borderId="24" xfId="0" applyNumberFormat="1" applyFont="1" applyFill="1" applyBorder="1"/>
    <xf numFmtId="42" fontId="1" fillId="0" borderId="100" xfId="0" applyNumberFormat="1" applyFont="1" applyBorder="1"/>
    <xf numFmtId="0" fontId="1" fillId="2" borderId="19" xfId="0" applyFont="1" applyFill="1" applyBorder="1" applyAlignment="1">
      <alignment horizontal="left" vertical="top" wrapText="1"/>
    </xf>
    <xf numFmtId="0" fontId="1" fillId="2" borderId="45" xfId="0" applyFont="1" applyFill="1" applyBorder="1" applyAlignment="1">
      <alignment horizontal="left" vertical="top" wrapText="1"/>
    </xf>
    <xf numFmtId="0" fontId="5" fillId="0" borderId="21" xfId="0" applyFont="1" applyBorder="1" applyAlignment="1">
      <alignment vertical="top"/>
    </xf>
    <xf numFmtId="0" fontId="1" fillId="0" borderId="49" xfId="0" applyFont="1" applyBorder="1" applyAlignment="1">
      <alignment horizontal="center" vertical="top" wrapText="1"/>
    </xf>
    <xf numFmtId="0" fontId="1" fillId="0" borderId="50" xfId="0" applyFont="1" applyBorder="1" applyAlignment="1">
      <alignment horizontal="center" vertical="top" wrapText="1"/>
    </xf>
    <xf numFmtId="0" fontId="1" fillId="2" borderId="44" xfId="0" applyFont="1" applyFill="1" applyBorder="1" applyAlignment="1">
      <alignment horizontal="center" vertical="top" wrapText="1"/>
    </xf>
    <xf numFmtId="9" fontId="1" fillId="0" borderId="36" xfId="2" applyFont="1" applyBorder="1" applyAlignment="1">
      <alignment horizontal="center" vertical="center"/>
    </xf>
    <xf numFmtId="9" fontId="1" fillId="0" borderId="8" xfId="2" applyFont="1" applyBorder="1" applyAlignment="1">
      <alignment horizontal="center" vertical="center"/>
    </xf>
    <xf numFmtId="9" fontId="1" fillId="0" borderId="9" xfId="2" applyFont="1" applyBorder="1" applyAlignment="1">
      <alignment horizontal="center" vertical="center"/>
    </xf>
    <xf numFmtId="0" fontId="13" fillId="0" borderId="78" xfId="0" applyFont="1" applyBorder="1" applyAlignment="1">
      <alignment horizontal="center"/>
    </xf>
    <xf numFmtId="0" fontId="13" fillId="0" borderId="79" xfId="0" applyFont="1" applyBorder="1" applyAlignment="1">
      <alignment horizontal="center"/>
    </xf>
    <xf numFmtId="0" fontId="13" fillId="0" borderId="80" xfId="0" applyFont="1" applyBorder="1" applyAlignment="1">
      <alignment horizontal="center"/>
    </xf>
    <xf numFmtId="0" fontId="1" fillId="0" borderId="35" xfId="0" applyFont="1" applyBorder="1" applyAlignment="1">
      <alignment horizontal="center" vertical="center"/>
    </xf>
    <xf numFmtId="0" fontId="1" fillId="0" borderId="25" xfId="0" applyFont="1" applyBorder="1" applyAlignment="1">
      <alignment horizontal="center" vertical="center"/>
    </xf>
    <xf numFmtId="0" fontId="1" fillId="0" borderId="33" xfId="0" applyFont="1" applyBorder="1" applyAlignment="1">
      <alignment horizontal="center" vertical="center"/>
    </xf>
    <xf numFmtId="0" fontId="1" fillId="0" borderId="36"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horizontal="center"/>
    </xf>
    <xf numFmtId="0" fontId="1" fillId="0" borderId="83" xfId="0" applyFont="1" applyBorder="1" applyAlignment="1">
      <alignment horizontal="center"/>
    </xf>
    <xf numFmtId="0" fontId="1" fillId="0" borderId="14" xfId="0" applyFont="1" applyBorder="1" applyAlignment="1">
      <alignment horizontal="center"/>
    </xf>
    <xf numFmtId="0" fontId="3" fillId="0" borderId="65" xfId="0" applyFont="1" applyBorder="1" applyAlignment="1">
      <alignment horizontal="center"/>
    </xf>
    <xf numFmtId="0" fontId="3" fillId="0" borderId="66" xfId="0" applyFont="1" applyBorder="1" applyAlignment="1">
      <alignment horizontal="center"/>
    </xf>
    <xf numFmtId="0" fontId="3" fillId="0" borderId="68" xfId="0" applyFont="1" applyBorder="1" applyAlignment="1">
      <alignment horizontal="center"/>
    </xf>
    <xf numFmtId="0" fontId="4" fillId="2" borderId="65" xfId="0" applyFont="1" applyFill="1" applyBorder="1" applyAlignment="1">
      <alignment horizontal="center"/>
    </xf>
    <xf numFmtId="0" fontId="4" fillId="2" borderId="66" xfId="0" applyFont="1" applyFill="1" applyBorder="1" applyAlignment="1">
      <alignment horizontal="center"/>
    </xf>
    <xf numFmtId="0" fontId="4" fillId="2" borderId="68" xfId="0" applyFont="1" applyFill="1" applyBorder="1" applyAlignment="1">
      <alignment horizontal="center"/>
    </xf>
    <xf numFmtId="166" fontId="3" fillId="6" borderId="65" xfId="2" applyNumberFormat="1" applyFont="1" applyFill="1" applyBorder="1" applyAlignment="1">
      <alignment horizontal="center"/>
    </xf>
    <xf numFmtId="166" fontId="3" fillId="6" borderId="98" xfId="2" applyNumberFormat="1" applyFont="1" applyFill="1" applyBorder="1" applyAlignment="1">
      <alignment horizontal="center"/>
    </xf>
    <xf numFmtId="0" fontId="4" fillId="0" borderId="67" xfId="0" applyFont="1" applyBorder="1" applyAlignment="1">
      <alignment horizontal="right"/>
    </xf>
    <xf numFmtId="0" fontId="21" fillId="3" borderId="24" xfId="0" applyFont="1" applyFill="1" applyBorder="1" applyAlignment="1">
      <alignment horizontal="center"/>
    </xf>
    <xf numFmtId="0" fontId="21" fillId="3" borderId="25" xfId="0" applyFont="1" applyFill="1" applyBorder="1" applyAlignment="1">
      <alignment horizontal="center"/>
    </xf>
    <xf numFmtId="0" fontId="21" fillId="3" borderId="33" xfId="0" applyFont="1" applyFill="1" applyBorder="1" applyAlignment="1">
      <alignment horizontal="center"/>
    </xf>
    <xf numFmtId="0" fontId="5" fillId="0" borderId="62" xfId="0" applyFont="1" applyBorder="1" applyAlignment="1">
      <alignment horizontal="center"/>
    </xf>
    <xf numFmtId="0" fontId="5" fillId="0" borderId="63" xfId="0" applyFont="1" applyBorder="1" applyAlignment="1">
      <alignment horizontal="center"/>
    </xf>
    <xf numFmtId="0" fontId="5" fillId="0" borderId="64" xfId="0" applyFont="1" applyBorder="1" applyAlignment="1">
      <alignment horizontal="center"/>
    </xf>
    <xf numFmtId="0" fontId="5" fillId="0" borderId="96" xfId="0" applyFont="1" applyBorder="1" applyAlignment="1">
      <alignment horizontal="center"/>
    </xf>
    <xf numFmtId="15" fontId="4" fillId="0" borderId="30" xfId="0" applyNumberFormat="1" applyFont="1" applyBorder="1" applyAlignment="1">
      <alignment horizontal="center"/>
    </xf>
    <xf numFmtId="0" fontId="4" fillId="0" borderId="30" xfId="0" applyFont="1" applyBorder="1" applyAlignment="1">
      <alignment horizontal="center"/>
    </xf>
    <xf numFmtId="0" fontId="4" fillId="2" borderId="69" xfId="0" applyFont="1" applyFill="1" applyBorder="1" applyAlignment="1">
      <alignment horizontal="center"/>
    </xf>
    <xf numFmtId="0" fontId="4" fillId="2" borderId="0" xfId="0" applyFont="1" applyFill="1" applyAlignment="1">
      <alignment horizontal="center"/>
    </xf>
    <xf numFmtId="0" fontId="4" fillId="2" borderId="70" xfId="0" applyFont="1" applyFill="1" applyBorder="1" applyAlignment="1">
      <alignment horizontal="center"/>
    </xf>
    <xf numFmtId="166" fontId="3" fillId="6" borderId="24" xfId="2" applyNumberFormat="1" applyFont="1" applyFill="1" applyBorder="1" applyAlignment="1">
      <alignment horizontal="center"/>
    </xf>
    <xf numFmtId="166" fontId="3" fillId="6" borderId="97" xfId="2" applyNumberFormat="1" applyFont="1" applyFill="1" applyBorder="1" applyAlignment="1">
      <alignment horizontal="center"/>
    </xf>
    <xf numFmtId="0" fontId="27" fillId="0" borderId="71" xfId="0" applyFont="1" applyBorder="1" applyAlignment="1">
      <alignment horizontal="left"/>
    </xf>
    <xf numFmtId="0" fontId="3" fillId="0" borderId="27"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64" xfId="0" applyFont="1" applyBorder="1" applyAlignment="1">
      <alignment horizontal="center"/>
    </xf>
    <xf numFmtId="0" fontId="4" fillId="2" borderId="62" xfId="0" applyFont="1" applyFill="1" applyBorder="1" applyAlignment="1">
      <alignment horizontal="center"/>
    </xf>
    <xf numFmtId="0" fontId="4" fillId="2" borderId="63" xfId="0" applyFont="1" applyFill="1" applyBorder="1" applyAlignment="1">
      <alignment horizontal="center"/>
    </xf>
    <xf numFmtId="0" fontId="4" fillId="2" borderId="64" xfId="0" applyFont="1" applyFill="1" applyBorder="1" applyAlignment="1">
      <alignment horizontal="center"/>
    </xf>
    <xf numFmtId="0" fontId="3" fillId="0" borderId="96" xfId="0" applyFont="1" applyBorder="1" applyAlignment="1">
      <alignment horizontal="center"/>
    </xf>
    <xf numFmtId="0" fontId="5" fillId="0" borderId="27" xfId="0" applyFont="1" applyBorder="1" applyAlignment="1">
      <alignment horizontal="center"/>
    </xf>
    <xf numFmtId="0" fontId="5" fillId="0" borderId="13" xfId="0" applyFont="1" applyBorder="1" applyAlignment="1">
      <alignment horizontal="center"/>
    </xf>
    <xf numFmtId="0" fontId="5" fillId="0" borderId="83" xfId="0" applyFont="1" applyBorder="1" applyAlignment="1">
      <alignment horizontal="center"/>
    </xf>
    <xf numFmtId="0" fontId="5" fillId="0" borderId="14" xfId="0" applyFont="1" applyBorder="1" applyAlignment="1">
      <alignment horizontal="center"/>
    </xf>
    <xf numFmtId="0" fontId="21" fillId="0" borderId="0" xfId="0" applyFont="1" applyAlignment="1">
      <alignment horizontal="center"/>
    </xf>
    <xf numFmtId="0" fontId="38" fillId="0" borderId="94" xfId="0" applyFont="1" applyBorder="1" applyAlignment="1">
      <alignment horizontal="left" vertical="top" wrapText="1" indent="15"/>
    </xf>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colors>
    <mruColors>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19050</xdr:colOff>
      <xdr:row>45</xdr:row>
      <xdr:rowOff>85725</xdr:rowOff>
    </xdr:from>
    <xdr:to>
      <xdr:col>13</xdr:col>
      <xdr:colOff>476250</xdr:colOff>
      <xdr:row>51</xdr:row>
      <xdr:rowOff>114300</xdr:rowOff>
    </xdr:to>
    <xdr:sp macro="" textlink="">
      <xdr:nvSpPr>
        <xdr:cNvPr id="2" name="TextBox 1">
          <a:extLst>
            <a:ext uri="{FF2B5EF4-FFF2-40B4-BE49-F238E27FC236}">
              <a16:creationId xmlns:a16="http://schemas.microsoft.com/office/drawing/2014/main" id="{B82CD097-68F0-4339-A694-8C846D3D3CCF}"/>
            </a:ext>
          </a:extLst>
        </xdr:cNvPr>
        <xdr:cNvSpPr txBox="1"/>
      </xdr:nvSpPr>
      <xdr:spPr>
        <a:xfrm>
          <a:off x="2846070" y="5396865"/>
          <a:ext cx="7726680" cy="10572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F. </a:t>
          </a:r>
          <a:r>
            <a:rPr lang="en-US" sz="1100" b="0" u="sng"/>
            <a:t>Participant</a:t>
          </a:r>
          <a:r>
            <a:rPr lang="en-US" sz="1100" b="0" u="sng" baseline="0"/>
            <a:t> Support </a:t>
          </a:r>
          <a:r>
            <a:rPr lang="en-US" sz="1100" baseline="0"/>
            <a:t>is </a:t>
          </a:r>
          <a:r>
            <a:rPr lang="en-US" sz="1100">
              <a:solidFill>
                <a:schemeClr val="dk1"/>
              </a:solidFill>
              <a:effectLst/>
              <a:latin typeface="+mn-lt"/>
              <a:ea typeface="+mn-ea"/>
              <a:cs typeface="+mn-cs"/>
            </a:rPr>
            <a:t>Participant support costs are direct costs for items such </a:t>
          </a:r>
          <a:r>
            <a:rPr lang="en-US" sz="1100" b="0">
              <a:solidFill>
                <a:schemeClr val="dk1"/>
              </a:solidFill>
              <a:effectLst/>
              <a:latin typeface="+mn-lt"/>
              <a:ea typeface="+mn-ea"/>
              <a:cs typeface="+mn-cs"/>
            </a:rPr>
            <a:t>as stipends or subsistence allowances, travel allowances, and registration fees paid to or on behalf of participants or trainees (</a:t>
          </a:r>
          <a:r>
            <a:rPr lang="en-US" sz="1100" b="0" i="1">
              <a:solidFill>
                <a:srgbClr val="0070C0"/>
              </a:solidFill>
              <a:effectLst/>
              <a:latin typeface="+mn-lt"/>
              <a:ea typeface="+mn-ea"/>
              <a:cs typeface="+mn-cs"/>
            </a:rPr>
            <a:t>but not employees</a:t>
          </a:r>
          <a:r>
            <a:rPr lang="en-US" sz="1100" b="0">
              <a:solidFill>
                <a:schemeClr val="dk1"/>
              </a:solidFill>
              <a:effectLst/>
              <a:latin typeface="+mn-lt"/>
              <a:ea typeface="+mn-ea"/>
              <a:cs typeface="+mn-cs"/>
            </a:rPr>
            <a:t>) in connection with </a:t>
          </a:r>
          <a:r>
            <a:rPr lang="en-US" sz="1100">
              <a:solidFill>
                <a:schemeClr val="dk1"/>
              </a:solidFill>
              <a:effectLst/>
              <a:latin typeface="+mn-lt"/>
              <a:ea typeface="+mn-ea"/>
              <a:cs typeface="+mn-cs"/>
            </a:rPr>
            <a:t>conferences, or training of sponsored projects. </a:t>
          </a:r>
          <a:r>
            <a:rPr lang="en-US" sz="1100" i="1" u="none">
              <a:solidFill>
                <a:srgbClr val="0070C0"/>
              </a:solidFill>
              <a:effectLst/>
              <a:latin typeface="+mn-lt"/>
              <a:ea typeface="+mn-ea"/>
              <a:cs typeface="+mn-cs"/>
            </a:rPr>
            <a:t>It is for people outside the institution to participate of a conference or a symposium. </a:t>
          </a:r>
        </a:p>
        <a:p>
          <a:r>
            <a:rPr lang="en-US" sz="1100" u="sng">
              <a:solidFill>
                <a:schemeClr val="dk1"/>
              </a:solidFill>
              <a:effectLst/>
              <a:latin typeface="+mn-lt"/>
              <a:ea typeface="+mn-ea"/>
              <a:cs typeface="+mn-cs"/>
            </a:rPr>
            <a:t>Stipends (5010)</a:t>
          </a:r>
          <a:r>
            <a:rPr lang="en-US" sz="1100">
              <a:solidFill>
                <a:schemeClr val="dk1"/>
              </a:solidFill>
              <a:effectLst/>
              <a:latin typeface="+mn-lt"/>
              <a:ea typeface="+mn-ea"/>
              <a:cs typeface="+mn-cs"/>
            </a:rPr>
            <a:t>: At Louisiana Tech, a stipend is defined as only a lump sum payment made to a non-employee.</a:t>
          </a:r>
          <a:endParaRPr lang="en-US" sz="1100"/>
        </a:p>
      </xdr:txBody>
    </xdr:sp>
    <xdr:clientData/>
  </xdr:twoCellAnchor>
  <xdr:twoCellAnchor>
    <xdr:from>
      <xdr:col>2</xdr:col>
      <xdr:colOff>19050</xdr:colOff>
      <xdr:row>51</xdr:row>
      <xdr:rowOff>161924</xdr:rowOff>
    </xdr:from>
    <xdr:to>
      <xdr:col>13</xdr:col>
      <xdr:colOff>466725</xdr:colOff>
      <xdr:row>62</xdr:row>
      <xdr:rowOff>19050</xdr:rowOff>
    </xdr:to>
    <xdr:sp macro="" textlink="">
      <xdr:nvSpPr>
        <xdr:cNvPr id="3" name="TextBox 2">
          <a:extLst>
            <a:ext uri="{FF2B5EF4-FFF2-40B4-BE49-F238E27FC236}">
              <a16:creationId xmlns:a16="http://schemas.microsoft.com/office/drawing/2014/main" id="{08DD25B7-B951-4C62-8043-354813BA5011}"/>
            </a:ext>
          </a:extLst>
        </xdr:cNvPr>
        <xdr:cNvSpPr txBox="1"/>
      </xdr:nvSpPr>
      <xdr:spPr>
        <a:xfrm>
          <a:off x="2846070" y="6501764"/>
          <a:ext cx="7717155" cy="170878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G. </a:t>
          </a:r>
          <a:r>
            <a:rPr lang="en-US" sz="1100" u="sng"/>
            <a:t>Materials</a:t>
          </a:r>
          <a:r>
            <a:rPr lang="en-US" sz="1100" u="sng" baseline="0"/>
            <a:t> and Supplies </a:t>
          </a:r>
          <a:r>
            <a:rPr lang="en-US" sz="1100" baseline="0"/>
            <a:t>(5015), are goods purchased that are less than $5,000, such as research supplies, computurs, laptops, and tablets.</a:t>
          </a:r>
        </a:p>
        <a:p>
          <a:endParaRPr lang="en-US" sz="1100" baseline="0"/>
        </a:p>
        <a:p>
          <a:r>
            <a:rPr lang="en-US" sz="1100" u="sng" baseline="0"/>
            <a:t>Other</a:t>
          </a:r>
          <a:r>
            <a:rPr lang="en-US" sz="1100" u="none" baseline="0"/>
            <a:t>:</a:t>
          </a:r>
        </a:p>
        <a:p>
          <a:r>
            <a:rPr lang="en-US" sz="1100" baseline="0"/>
            <a:t>a. </a:t>
          </a:r>
          <a:r>
            <a:rPr lang="en-US" sz="1100" u="sng" baseline="0"/>
            <a:t>Operating services (5009)</a:t>
          </a:r>
          <a:r>
            <a:rPr lang="en-US" sz="1100" baseline="0"/>
            <a:t>: includes advertising, postage, printing, insurance, rentals, software, maintenance, dues and subcriptions (if allowable), accreditation fees, atendance registration non-travel.</a:t>
          </a:r>
        </a:p>
        <a:p>
          <a:r>
            <a:rPr lang="en-US" sz="1100" baseline="0"/>
            <a:t>c. </a:t>
          </a:r>
          <a:r>
            <a:rPr lang="en-US" sz="1100" u="sng" baseline="0"/>
            <a:t>In-State Tuition</a:t>
          </a:r>
          <a:r>
            <a:rPr lang="en-US" sz="1100" baseline="0"/>
            <a:t>: Charged to the grant as a scholarship</a:t>
          </a:r>
        </a:p>
        <a:p>
          <a:r>
            <a:rPr lang="en-US" sz="1100" baseline="0"/>
            <a:t>d. </a:t>
          </a:r>
          <a:r>
            <a:rPr lang="en-US" sz="1100" u="sng" baseline="0"/>
            <a:t>Out-of-state Waiver</a:t>
          </a:r>
          <a:r>
            <a:rPr lang="en-US" sz="1100" baseline="0"/>
            <a:t>: This fee is typically charged to a non-grant account and used as cost share/match; however, there are times when the funding agencies cover the out-of-state fee which would be charged to the grant as a scholarship.</a:t>
          </a:r>
          <a:endParaRPr lang="en-US" sz="1100"/>
        </a:p>
      </xdr:txBody>
    </xdr:sp>
    <xdr:clientData/>
  </xdr:twoCellAnchor>
  <xdr:twoCellAnchor>
    <xdr:from>
      <xdr:col>2</xdr:col>
      <xdr:colOff>19049</xdr:colOff>
      <xdr:row>66</xdr:row>
      <xdr:rowOff>9525</xdr:rowOff>
    </xdr:from>
    <xdr:to>
      <xdr:col>13</xdr:col>
      <xdr:colOff>457200</xdr:colOff>
      <xdr:row>69</xdr:row>
      <xdr:rowOff>123825</xdr:rowOff>
    </xdr:to>
    <xdr:sp macro="" textlink="">
      <xdr:nvSpPr>
        <xdr:cNvPr id="4" name="TextBox 3">
          <a:extLst>
            <a:ext uri="{FF2B5EF4-FFF2-40B4-BE49-F238E27FC236}">
              <a16:creationId xmlns:a16="http://schemas.microsoft.com/office/drawing/2014/main" id="{4EEDC345-C521-4EDB-96E1-AF6D28D49DAC}"/>
            </a:ext>
          </a:extLst>
        </xdr:cNvPr>
        <xdr:cNvSpPr txBox="1"/>
      </xdr:nvSpPr>
      <xdr:spPr>
        <a:xfrm>
          <a:off x="2846069" y="8886825"/>
          <a:ext cx="7707631" cy="63246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t>F&amp;A</a:t>
          </a:r>
          <a:r>
            <a:rPr lang="en-US" sz="1100" u="sng" baseline="0"/>
            <a:t> (5050)</a:t>
          </a:r>
          <a:r>
            <a:rPr lang="en-US" sz="1100" baseline="0"/>
            <a:t>: </a:t>
          </a:r>
          <a:r>
            <a:rPr lang="en-US" sz="1100">
              <a:solidFill>
                <a:schemeClr val="dk1"/>
              </a:solidFill>
              <a:effectLst/>
              <a:latin typeface="+mn-lt"/>
              <a:ea typeface="+mn-ea"/>
              <a:cs typeface="+mn-cs"/>
            </a:rPr>
            <a:t>Facilities and Administration expense</a:t>
          </a:r>
          <a:r>
            <a:rPr lang="en-US" sz="1100" baseline="0">
              <a:solidFill>
                <a:schemeClr val="dk1"/>
              </a:solidFill>
              <a:effectLst/>
              <a:latin typeface="+mn-lt"/>
              <a:ea typeface="+mn-ea"/>
              <a:cs typeface="+mn-cs"/>
            </a:rPr>
            <a:t>, also referred to as </a:t>
          </a:r>
          <a:r>
            <a:rPr lang="en-US" sz="1100">
              <a:solidFill>
                <a:schemeClr val="dk1"/>
              </a:solidFill>
              <a:effectLst/>
              <a:latin typeface="+mn-lt"/>
              <a:ea typeface="+mn-ea"/>
              <a:cs typeface="+mn-cs"/>
            </a:rPr>
            <a:t>indirect costs.</a:t>
          </a:r>
          <a:r>
            <a:rPr lang="en-US" sz="1100" baseline="0">
              <a:solidFill>
                <a:schemeClr val="dk1"/>
              </a:solidFill>
              <a:effectLst/>
              <a:latin typeface="+mn-lt"/>
              <a:ea typeface="+mn-ea"/>
              <a:cs typeface="+mn-cs"/>
            </a:rPr>
            <a:t> A</a:t>
          </a:r>
          <a:r>
            <a:rPr lang="en-US" sz="1100">
              <a:solidFill>
                <a:schemeClr val="dk1"/>
              </a:solidFill>
              <a:effectLst/>
              <a:latin typeface="+mn-lt"/>
              <a:ea typeface="+mn-ea"/>
              <a:cs typeface="+mn-cs"/>
            </a:rPr>
            <a:t>t Louisiana Tech University, F&amp;A Costs consist of expenses relating to the support of primary functions, including administration, plant operations, general expenses including campus security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depreciation for use of buildings and equipment.</a:t>
          </a:r>
        </a:p>
        <a:p>
          <a:r>
            <a:rPr lang="en-US" sz="1100">
              <a:solidFill>
                <a:schemeClr val="dk1"/>
              </a:solidFill>
              <a:effectLst/>
              <a:latin typeface="+mn-lt"/>
              <a:ea typeface="+mn-ea"/>
              <a:cs typeface="+mn-cs"/>
            </a:rPr>
            <a:t> </a:t>
          </a:r>
          <a:endParaRPr lang="en-US" sz="1100"/>
        </a:p>
      </xdr:txBody>
    </xdr:sp>
    <xdr:clientData/>
  </xdr:twoCellAnchor>
  <xdr:twoCellAnchor>
    <xdr:from>
      <xdr:col>2</xdr:col>
      <xdr:colOff>19051</xdr:colOff>
      <xdr:row>39</xdr:row>
      <xdr:rowOff>19051</xdr:rowOff>
    </xdr:from>
    <xdr:to>
      <xdr:col>13</xdr:col>
      <xdr:colOff>476250</xdr:colOff>
      <xdr:row>45</xdr:row>
      <xdr:rowOff>38100</xdr:rowOff>
    </xdr:to>
    <xdr:sp macro="" textlink="">
      <xdr:nvSpPr>
        <xdr:cNvPr id="5" name="TextBox 4">
          <a:extLst>
            <a:ext uri="{FF2B5EF4-FFF2-40B4-BE49-F238E27FC236}">
              <a16:creationId xmlns:a16="http://schemas.microsoft.com/office/drawing/2014/main" id="{A607F802-C737-48B8-9CD0-04AC703C4E1B}"/>
            </a:ext>
          </a:extLst>
        </xdr:cNvPr>
        <xdr:cNvSpPr txBox="1"/>
      </xdr:nvSpPr>
      <xdr:spPr>
        <a:xfrm>
          <a:off x="2846071" y="4293871"/>
          <a:ext cx="7726679" cy="105536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 </a:t>
          </a:r>
          <a:r>
            <a:rPr lang="en-US" sz="1100" u="sng">
              <a:solidFill>
                <a:schemeClr val="dk1"/>
              </a:solidFill>
              <a:effectLst/>
              <a:latin typeface="+mn-lt"/>
              <a:ea typeface="+mn-ea"/>
              <a:cs typeface="+mn-cs"/>
            </a:rPr>
            <a:t>Fringe</a:t>
          </a:r>
          <a:r>
            <a:rPr lang="en-US" sz="1100" u="sng" baseline="0">
              <a:solidFill>
                <a:schemeClr val="dk1"/>
              </a:solidFill>
              <a:effectLst/>
              <a:latin typeface="+mn-lt"/>
              <a:ea typeface="+mn-ea"/>
              <a:cs typeface="+mn-cs"/>
            </a:rPr>
            <a:t> Benefits (5013)</a:t>
          </a:r>
          <a:r>
            <a:rPr lang="en-US" sz="1100" baseline="0">
              <a:solidFill>
                <a:schemeClr val="dk1"/>
              </a:solidFill>
              <a:effectLst/>
              <a:latin typeface="+mn-lt"/>
              <a:ea typeface="+mn-ea"/>
              <a:cs typeface="+mn-cs"/>
            </a:rPr>
            <a:t>: calculation excludes GA amd Undergraduate students.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t>D.</a:t>
          </a:r>
          <a:r>
            <a:rPr lang="en-US" sz="1100" baseline="0"/>
            <a:t> </a:t>
          </a:r>
          <a:r>
            <a:rPr lang="en-US" sz="1100" u="sng" baseline="0"/>
            <a:t>Equipment (5004)</a:t>
          </a:r>
          <a:r>
            <a:rPr lang="en-US" sz="1100" baseline="0"/>
            <a:t>: includes equipment great than or equal to $5,000. </a:t>
          </a:r>
          <a:r>
            <a:rPr lang="en-US" sz="1100">
              <a:solidFill>
                <a:schemeClr val="dk1"/>
              </a:solidFill>
              <a:effectLst/>
              <a:latin typeface="+mn-lt"/>
              <a:ea typeface="+mn-ea"/>
              <a:cs typeface="+mn-cs"/>
            </a:rPr>
            <a:t>It is necessary that all of the cost is allocable on this project.  Award agencies such as NSF only pay for the portion of the benefit received by the specified award, not the entire piece of equipment – under proportional benefit.                                                                                                                                                                                     </a:t>
          </a:r>
          <a:r>
            <a:rPr lang="en-US" sz="1100"/>
            <a:t>E. </a:t>
          </a:r>
          <a:r>
            <a:rPr lang="en-US" sz="1100" u="sng"/>
            <a:t>Travel</a:t>
          </a:r>
          <a:r>
            <a:rPr lang="en-US" sz="1100" u="sng" baseline="0"/>
            <a:t> (5017)</a:t>
          </a:r>
          <a:r>
            <a:rPr lang="en-US" sz="1100" baseline="0"/>
            <a:t>: all travel costs included, classified into domestic and foreign types.</a:t>
          </a:r>
          <a:endParaRPr lang="en-US" sz="1100"/>
        </a:p>
      </xdr:txBody>
    </xdr:sp>
    <xdr:clientData/>
  </xdr:twoCellAnchor>
  <xdr:twoCellAnchor>
    <xdr:from>
      <xdr:col>2</xdr:col>
      <xdr:colOff>9524</xdr:colOff>
      <xdr:row>62</xdr:row>
      <xdr:rowOff>104775</xdr:rowOff>
    </xdr:from>
    <xdr:to>
      <xdr:col>13</xdr:col>
      <xdr:colOff>447674</xdr:colOff>
      <xdr:row>65</xdr:row>
      <xdr:rowOff>47625</xdr:rowOff>
    </xdr:to>
    <xdr:sp macro="" textlink="">
      <xdr:nvSpPr>
        <xdr:cNvPr id="6" name="TextBox 5">
          <a:extLst>
            <a:ext uri="{FF2B5EF4-FFF2-40B4-BE49-F238E27FC236}">
              <a16:creationId xmlns:a16="http://schemas.microsoft.com/office/drawing/2014/main" id="{992EEBD3-453F-43C9-9ECE-3C6618813D80}"/>
            </a:ext>
          </a:extLst>
        </xdr:cNvPr>
        <xdr:cNvSpPr txBox="1"/>
      </xdr:nvSpPr>
      <xdr:spPr>
        <a:xfrm>
          <a:off x="2836544" y="8296275"/>
          <a:ext cx="7707630" cy="46101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Direct</a:t>
          </a:r>
          <a:r>
            <a:rPr lang="en-US" sz="1100" baseline="0"/>
            <a:t> costs: C</a:t>
          </a:r>
          <a:r>
            <a:rPr lang="en-US" sz="1100">
              <a:solidFill>
                <a:schemeClr val="dk1"/>
              </a:solidFill>
              <a:effectLst/>
              <a:latin typeface="+mn-lt"/>
              <a:ea typeface="+mn-ea"/>
              <a:cs typeface="+mn-cs"/>
            </a:rPr>
            <a:t>osts that can be identified specifically with a particular sponsored project and can be directly assigned to such activities relatively easily with a high degree of accuracy.</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atech365-my.sharepoint.com/personal/bhillher_office_latech_edu/Documents/Attachments/Desktop/Explanation%2024-25.xlsx" TargetMode="External"/><Relationship Id="rId1" Type="http://schemas.openxmlformats.org/officeDocument/2006/relationships/externalLinkPath" Target="Explanation%202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lanations"/>
      <sheetName val="Budget Template"/>
      <sheetName val="Justification"/>
      <sheetName val="Agency Type"/>
    </sheetNames>
    <sheetDataSet>
      <sheetData sheetId="0"/>
      <sheetData sheetId="1"/>
      <sheetData sheetId="2"/>
      <sheetData sheetId="3">
        <row r="1">
          <cell r="A1" t="str">
            <v>Federal</v>
          </cell>
          <cell r="B1">
            <v>0.47299999999999998</v>
          </cell>
          <cell r="C1" t="str">
            <v>Salaries</v>
          </cell>
        </row>
        <row r="2">
          <cell r="A2" t="str">
            <v>Federal Flow Through</v>
          </cell>
          <cell r="B2">
            <v>0.47299999999999998</v>
          </cell>
          <cell r="C2" t="str">
            <v>Salaries</v>
          </cell>
        </row>
        <row r="3">
          <cell r="A3" t="str">
            <v>State</v>
          </cell>
          <cell r="B3">
            <v>0.22</v>
          </cell>
          <cell r="C3" t="str">
            <v>TDC - Tuition</v>
          </cell>
        </row>
        <row r="4">
          <cell r="A4" t="str">
            <v>Private</v>
          </cell>
          <cell r="B4">
            <v>0.22</v>
          </cell>
          <cell r="C4" t="str">
            <v>TDC - Tuition</v>
          </cell>
        </row>
        <row r="5">
          <cell r="A5" t="str">
            <v>BoR - EPSCOR</v>
          </cell>
          <cell r="B5">
            <v>0.47299999999999998</v>
          </cell>
          <cell r="C5" t="str">
            <v>Salaries</v>
          </cell>
        </row>
        <row r="6">
          <cell r="A6" t="str">
            <v>BoR - RCS/ITRS/PoCP</v>
          </cell>
          <cell r="B6">
            <v>0.25</v>
          </cell>
          <cell r="C6" t="str">
            <v>SWFB</v>
          </cell>
        </row>
        <row r="7">
          <cell r="A7" t="str">
            <v>BoR - ATLAS/ENH</v>
          </cell>
          <cell r="B7">
            <v>0</v>
          </cell>
          <cell r="C7" t="str">
            <v>None</v>
          </cell>
        </row>
        <row r="8">
          <cell r="A8" t="str">
            <v>LaSPACE - GSRA/SURE/LURA</v>
          </cell>
          <cell r="B8">
            <v>0</v>
          </cell>
          <cell r="C8" t="str">
            <v>None</v>
          </cell>
        </row>
        <row r="9">
          <cell r="A9" t="str">
            <v>LaSPACE - REA</v>
          </cell>
          <cell r="B9">
            <v>0.25</v>
          </cell>
          <cell r="C9" t="str">
            <v>SWF</v>
          </cell>
        </row>
        <row r="10">
          <cell r="A10" t="str">
            <v>CIC - DHS</v>
          </cell>
          <cell r="B10">
            <v>0.22</v>
          </cell>
          <cell r="C10" t="str">
            <v>Salaries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E47F1-DDE2-42AE-8125-BA82A398F11C}">
  <dimension ref="A1:AB100"/>
  <sheetViews>
    <sheetView workbookViewId="0">
      <selection activeCell="A2" sqref="A2"/>
    </sheetView>
  </sheetViews>
  <sheetFormatPr defaultRowHeight="13.2"/>
  <cols>
    <col min="1" max="1" width="29.109375" customWidth="1"/>
    <col min="2" max="4" width="11.109375" customWidth="1"/>
    <col min="5" max="5" width="5.44140625" customWidth="1"/>
    <col min="6" max="6" width="11.109375" customWidth="1"/>
    <col min="9" max="9" width="5.44140625" customWidth="1"/>
    <col min="10" max="12" width="11.109375" customWidth="1"/>
    <col min="13" max="13" width="5.44140625" customWidth="1"/>
    <col min="14" max="16" width="11.109375" customWidth="1"/>
    <col min="17" max="17" width="5.44140625" customWidth="1"/>
    <col min="18" max="20" width="11.109375" customWidth="1"/>
    <col min="21" max="21" width="5.44140625" customWidth="1"/>
    <col min="22" max="24" width="11.109375" customWidth="1"/>
    <col min="25" max="25" width="5.44140625" customWidth="1"/>
  </cols>
  <sheetData>
    <row r="1" spans="1:28" ht="17.399999999999999">
      <c r="A1" s="24" t="s">
        <v>140</v>
      </c>
      <c r="E1" s="5"/>
      <c r="I1" s="5"/>
      <c r="M1" s="5"/>
      <c r="Q1" s="5"/>
      <c r="U1" s="5"/>
      <c r="Y1" s="7"/>
    </row>
    <row r="2" spans="1:28">
      <c r="A2" s="21" t="s">
        <v>203</v>
      </c>
      <c r="E2" s="5"/>
      <c r="I2" s="5"/>
      <c r="M2" s="5"/>
      <c r="Q2" s="5"/>
      <c r="U2" s="5"/>
      <c r="Y2" s="7"/>
    </row>
    <row r="3" spans="1:28" ht="13.8" thickBot="1">
      <c r="A3" s="21"/>
      <c r="E3" s="5"/>
      <c r="I3" s="5"/>
      <c r="M3" s="5"/>
      <c r="Q3" s="5"/>
      <c r="U3" s="5"/>
      <c r="V3" s="202"/>
      <c r="Y3" s="7"/>
    </row>
    <row r="4" spans="1:28" ht="18" hidden="1" thickBot="1">
      <c r="A4" s="335" t="s">
        <v>116</v>
      </c>
      <c r="B4" s="335"/>
      <c r="C4" s="335"/>
      <c r="D4" s="335"/>
      <c r="E4" s="335"/>
      <c r="F4" s="335"/>
      <c r="G4" s="172"/>
      <c r="I4" s="5"/>
      <c r="M4" s="5"/>
      <c r="P4" s="181" t="s">
        <v>80</v>
      </c>
      <c r="Q4" s="181"/>
      <c r="R4" s="181"/>
      <c r="S4" s="185"/>
      <c r="T4" s="172"/>
      <c r="U4" s="172"/>
      <c r="V4" s="172"/>
      <c r="W4" s="172"/>
      <c r="X4" s="172"/>
      <c r="Y4" s="7"/>
    </row>
    <row r="5" spans="1:28" s="2" customFormat="1" ht="16.8" hidden="1" thickTop="1" thickBot="1">
      <c r="A5" s="16" t="s">
        <v>13</v>
      </c>
      <c r="B5" s="336"/>
      <c r="C5" s="336"/>
      <c r="D5" s="336"/>
      <c r="E5" s="336"/>
      <c r="F5" s="17" t="s">
        <v>12</v>
      </c>
      <c r="G5" s="173"/>
      <c r="H5" s="337"/>
      <c r="I5" s="338"/>
      <c r="J5" s="338"/>
      <c r="K5" s="338"/>
      <c r="L5" s="338"/>
      <c r="M5" s="338"/>
      <c r="N5" s="339"/>
      <c r="O5" s="255"/>
      <c r="P5" s="340" t="s">
        <v>72</v>
      </c>
      <c r="Q5" s="341"/>
      <c r="R5" s="342"/>
      <c r="S5" s="337" t="s">
        <v>73</v>
      </c>
      <c r="T5" s="343"/>
      <c r="U5" s="182"/>
      <c r="V5" s="197"/>
      <c r="W5" s="172"/>
      <c r="X5" s="172"/>
      <c r="Y5" s="7"/>
      <c r="Z5"/>
      <c r="AA5"/>
      <c r="AB5"/>
    </row>
    <row r="6" spans="1:28" s="2" customFormat="1" ht="16.2" hidden="1" thickBot="1">
      <c r="A6" s="18" t="s">
        <v>62</v>
      </c>
      <c r="B6" s="328"/>
      <c r="C6" s="328"/>
      <c r="D6" s="329"/>
      <c r="E6" s="329"/>
      <c r="F6" s="25"/>
      <c r="G6" s="26"/>
      <c r="H6" s="26"/>
      <c r="I6" s="27"/>
      <c r="J6" s="26"/>
      <c r="K6" s="26"/>
      <c r="L6" s="28"/>
      <c r="M6" s="27"/>
      <c r="N6" s="28"/>
      <c r="O6" s="174"/>
      <c r="P6" s="330" t="s">
        <v>107</v>
      </c>
      <c r="Q6" s="331"/>
      <c r="R6" s="332"/>
      <c r="S6" s="333">
        <f>IF(S5='[1]Agency Type'!A1,'[1]Agency Type'!B1, IF(S5='[1]Agency Type'!A2,'[1]Agency Type'!B2, IF(S5='[1]Agency Type'!A3,'[1]Agency Type'!B3,IF(S5='[1]Agency Type'!A4,'[1]Agency Type'!B4, IF(S5='[1]Agency Type'!A5,'[1]Agency Type'!B5, IF(S5='[1]Agency Type'!A6,'[1]Agency Type'!B6, IF(S5='[1]Agency Type'!A7,'[1]Agency Type'!B7, IF(S5='[1]Agency Type'!A8,'[1]Agency Type'!B8, IF(S5='[1]Agency Type'!A9,'[1]Agency Type'!B9, IF(S5='[1]Agency Type'!A10,'[1]Agency Type'!B10,NA))))))))))</f>
        <v>0.47299999999999998</v>
      </c>
      <c r="T6" s="334"/>
      <c r="U6" s="183"/>
      <c r="V6" s="199"/>
      <c r="W6" s="198"/>
      <c r="X6" s="200"/>
      <c r="Y6" s="6"/>
    </row>
    <row r="7" spans="1:28" s="2" customFormat="1" ht="16.2" hidden="1" thickBot="1">
      <c r="A7" s="19" t="s">
        <v>10</v>
      </c>
      <c r="B7" s="312"/>
      <c r="C7" s="313"/>
      <c r="D7" s="313"/>
      <c r="E7" s="313"/>
      <c r="F7" s="313"/>
      <c r="G7" s="313"/>
      <c r="H7" s="313"/>
      <c r="I7" s="313"/>
      <c r="J7" s="313"/>
      <c r="K7" s="313"/>
      <c r="L7" s="313"/>
      <c r="M7" s="313"/>
      <c r="N7" s="314"/>
      <c r="O7" s="256"/>
      <c r="P7" s="315" t="s">
        <v>81</v>
      </c>
      <c r="Q7" s="316"/>
      <c r="R7" s="317"/>
      <c r="S7" s="318" t="str">
        <f>IF(S5='[1]Agency Type'!A2,'[1]Agency Type'!C2, IF(S5='[1]Agency Type'!A3,'[1]Agency Type'!C3, IF(S5='[1]Agency Type'!A4,'[1]Agency Type'!C4,IF(S5='[1]Agency Type'!A5,'[1]Agency Type'!C5, IF(S5='[1]Agency Type'!A6,'[1]Agency Type'!C6, IF(S5='[1]Agency Type'!A7,'[1]Agency Type'!C7, IF(S5='[1]Agency Type'!A8,'[1]Agency Type'!C8, IF(S5='[1]Agency Type'!A9,'[1]Agency Type'!C9, IF(S5='[1]Agency Type'!A10,'[1]Agency Type'!C10, IF(S5='[1]Agency Type'!A1,'[1]Agency Type'!C1, NA))))))))))</f>
        <v>Salaries</v>
      </c>
      <c r="T7" s="319"/>
      <c r="U7" s="183"/>
      <c r="V7" s="183"/>
      <c r="W7" s="201"/>
      <c r="X7" s="183"/>
      <c r="Y7" s="6"/>
      <c r="Z7" s="4"/>
    </row>
    <row r="8" spans="1:28" s="2" customFormat="1" ht="16.8" hidden="1" thickTop="1" thickBot="1">
      <c r="A8" s="20"/>
      <c r="N8" s="320" t="s">
        <v>109</v>
      </c>
      <c r="O8" s="320"/>
      <c r="P8" s="320"/>
      <c r="Q8" s="320"/>
      <c r="R8" s="320"/>
      <c r="S8" s="55">
        <f>S6</f>
        <v>0.47299999999999998</v>
      </c>
      <c r="U8" s="184"/>
      <c r="V8" s="184"/>
      <c r="W8" s="184"/>
      <c r="X8" s="184"/>
      <c r="Y8" s="6"/>
      <c r="Z8" s="4"/>
    </row>
    <row r="9" spans="1:28" s="2" customFormat="1" ht="16.2" hidden="1" thickBot="1">
      <c r="A9" s="20"/>
      <c r="N9" s="15"/>
      <c r="O9" s="15"/>
      <c r="P9" s="15"/>
      <c r="Q9" s="15"/>
      <c r="R9" s="59" t="s">
        <v>108</v>
      </c>
      <c r="S9" s="59"/>
      <c r="T9" s="55"/>
      <c r="U9" s="55"/>
      <c r="V9" s="55"/>
      <c r="W9" s="55"/>
      <c r="X9" s="55"/>
      <c r="Y9" s="6"/>
      <c r="Z9" s="4"/>
    </row>
    <row r="10" spans="1:28" s="2" customFormat="1" ht="16.95" hidden="1" customHeight="1">
      <c r="A10" s="190" t="s">
        <v>104</v>
      </c>
      <c r="B10" s="54"/>
      <c r="C10" s="54"/>
      <c r="D10" s="54"/>
      <c r="E10" s="54"/>
      <c r="F10" s="54"/>
      <c r="G10" s="54"/>
      <c r="H10" s="54"/>
      <c r="I10" s="54"/>
      <c r="J10" s="54"/>
      <c r="K10" s="54"/>
      <c r="L10" s="54"/>
      <c r="M10" s="54"/>
      <c r="N10" s="54"/>
      <c r="O10" s="54"/>
      <c r="P10" s="54"/>
      <c r="Q10" s="54"/>
      <c r="R10" s="54"/>
      <c r="S10" s="54"/>
      <c r="T10" s="54"/>
      <c r="V10" s="321" t="s">
        <v>174</v>
      </c>
      <c r="W10" s="322"/>
      <c r="X10" s="322"/>
      <c r="Y10" s="323"/>
      <c r="Z10" s="4"/>
    </row>
    <row r="11" spans="1:28" s="3" customFormat="1" ht="15.6" hidden="1" thickTop="1" thickBot="1">
      <c r="A11" s="62"/>
      <c r="B11" s="324" t="s">
        <v>0</v>
      </c>
      <c r="C11" s="325"/>
      <c r="D11" s="326"/>
      <c r="E11" s="63"/>
      <c r="F11" s="324" t="s">
        <v>1</v>
      </c>
      <c r="G11" s="325"/>
      <c r="H11" s="326"/>
      <c r="I11" s="63"/>
      <c r="J11" s="324" t="s">
        <v>2</v>
      </c>
      <c r="K11" s="325"/>
      <c r="L11" s="326"/>
      <c r="M11" s="63"/>
      <c r="N11" s="324" t="s">
        <v>3</v>
      </c>
      <c r="O11" s="325"/>
      <c r="P11" s="326"/>
      <c r="Q11" s="63"/>
      <c r="R11" s="324" t="s">
        <v>4</v>
      </c>
      <c r="S11" s="325"/>
      <c r="T11" s="327"/>
      <c r="U11" s="64"/>
      <c r="V11" s="267" t="s">
        <v>175</v>
      </c>
      <c r="W11" s="240"/>
      <c r="X11" s="241">
        <v>1600</v>
      </c>
      <c r="Y11" s="268"/>
      <c r="Z11" s="64"/>
    </row>
    <row r="12" spans="1:28" s="61" customFormat="1" ht="27" hidden="1" thickBot="1">
      <c r="A12" s="60"/>
      <c r="B12" s="269" t="s">
        <v>106</v>
      </c>
      <c r="C12" s="269" t="s">
        <v>105</v>
      </c>
      <c r="D12" s="186"/>
      <c r="E12" s="65"/>
      <c r="F12" s="269" t="s">
        <v>106</v>
      </c>
      <c r="G12" s="269" t="s">
        <v>105</v>
      </c>
      <c r="H12" s="186"/>
      <c r="I12" s="65"/>
      <c r="J12" s="269" t="s">
        <v>106</v>
      </c>
      <c r="K12" s="269"/>
      <c r="L12" s="186"/>
      <c r="M12" s="65"/>
      <c r="N12" s="269" t="s">
        <v>106</v>
      </c>
      <c r="O12" s="269" t="s">
        <v>105</v>
      </c>
      <c r="P12" s="186"/>
      <c r="Q12" s="65"/>
      <c r="R12" s="269" t="s">
        <v>106</v>
      </c>
      <c r="S12" s="270" t="s">
        <v>105</v>
      </c>
      <c r="T12" s="271"/>
      <c r="V12" s="267" t="s">
        <v>176</v>
      </c>
      <c r="W12" s="240"/>
      <c r="X12" s="241" t="s">
        <v>177</v>
      </c>
      <c r="Y12" s="272"/>
    </row>
    <row r="13" spans="1:28" s="2" customFormat="1" ht="16.5" hidden="1" customHeight="1">
      <c r="A13" s="66" t="s">
        <v>100</v>
      </c>
      <c r="B13" s="38"/>
      <c r="C13" s="189"/>
      <c r="D13" s="187"/>
      <c r="E13" s="56"/>
      <c r="F13" s="38"/>
      <c r="G13" s="189"/>
      <c r="H13" s="187"/>
      <c r="I13" s="56"/>
      <c r="J13" s="38"/>
      <c r="K13" s="189"/>
      <c r="L13" s="187"/>
      <c r="M13" s="56"/>
      <c r="N13" s="38"/>
      <c r="O13" s="189"/>
      <c r="P13" s="187"/>
      <c r="Q13" s="56"/>
      <c r="R13" s="38"/>
      <c r="S13" s="189"/>
      <c r="T13" s="273"/>
      <c r="V13" s="267" t="s">
        <v>178</v>
      </c>
      <c r="W13" s="240"/>
      <c r="X13" s="241">
        <v>600</v>
      </c>
      <c r="Y13" s="272"/>
      <c r="Z13" s="4"/>
    </row>
    <row r="14" spans="1:28" s="2" customFormat="1" ht="16.5" hidden="1" customHeight="1">
      <c r="A14" s="66" t="s">
        <v>101</v>
      </c>
      <c r="B14" s="38"/>
      <c r="C14" s="38"/>
      <c r="D14" s="187"/>
      <c r="E14" s="56"/>
      <c r="F14" s="38"/>
      <c r="G14" s="38"/>
      <c r="H14" s="187"/>
      <c r="I14" s="56"/>
      <c r="J14" s="38"/>
      <c r="K14" s="38"/>
      <c r="L14" s="187"/>
      <c r="M14" s="56"/>
      <c r="N14" s="38"/>
      <c r="O14" s="38"/>
      <c r="P14" s="187"/>
      <c r="Q14" s="56"/>
      <c r="R14" s="38"/>
      <c r="S14" s="38"/>
      <c r="T14" s="273"/>
      <c r="V14" s="267" t="s">
        <v>179</v>
      </c>
      <c r="W14" s="240"/>
      <c r="X14" s="241">
        <v>1700</v>
      </c>
      <c r="Y14" s="272"/>
      <c r="Z14" s="4"/>
    </row>
    <row r="15" spans="1:28" s="2" customFormat="1" ht="16.5" hidden="1" customHeight="1">
      <c r="A15" s="67" t="s">
        <v>102</v>
      </c>
      <c r="B15" s="39"/>
      <c r="C15" s="39"/>
      <c r="D15" s="274"/>
      <c r="E15" s="275"/>
      <c r="F15" s="39"/>
      <c r="G15" s="39"/>
      <c r="H15" s="274"/>
      <c r="I15" s="275"/>
      <c r="J15" s="39"/>
      <c r="K15" s="39"/>
      <c r="L15" s="274"/>
      <c r="M15" s="275"/>
      <c r="N15" s="39"/>
      <c r="O15" s="39"/>
      <c r="P15" s="274"/>
      <c r="Q15" s="275"/>
      <c r="R15" s="39"/>
      <c r="S15" s="39"/>
      <c r="T15" s="276"/>
      <c r="V15" s="277" t="s">
        <v>180</v>
      </c>
      <c r="W15" s="278"/>
      <c r="X15" s="279">
        <v>1100</v>
      </c>
      <c r="Y15" s="280"/>
      <c r="Z15" s="4"/>
    </row>
    <row r="16" spans="1:28" s="2" customFormat="1" ht="16.5" hidden="1" customHeight="1">
      <c r="A16" s="15"/>
      <c r="B16" s="4"/>
      <c r="C16" s="4"/>
      <c r="D16" s="4"/>
      <c r="E16" s="4"/>
      <c r="F16" s="4"/>
      <c r="G16" s="4"/>
      <c r="H16" s="4"/>
      <c r="I16" s="4"/>
      <c r="J16" s="4"/>
      <c r="K16" s="4"/>
      <c r="L16" s="4"/>
      <c r="M16" s="4"/>
      <c r="N16" s="4"/>
      <c r="O16" s="4"/>
      <c r="P16" s="4"/>
      <c r="Q16" s="4"/>
      <c r="R16" s="4"/>
      <c r="S16" s="4"/>
      <c r="T16" s="4"/>
      <c r="V16" s="57" t="s">
        <v>181</v>
      </c>
      <c r="W16" s="57"/>
      <c r="X16" s="57"/>
      <c r="Y16" s="58"/>
      <c r="Z16" s="4"/>
    </row>
    <row r="17" spans="1:26" s="2" customFormat="1" ht="16.95" hidden="1" customHeight="1">
      <c r="A17" s="190" t="s">
        <v>103</v>
      </c>
      <c r="B17" s="54"/>
      <c r="C17" s="54"/>
      <c r="D17" s="54"/>
      <c r="E17" s="54"/>
      <c r="F17" s="54"/>
      <c r="G17" s="54"/>
      <c r="H17" s="172"/>
      <c r="I17" s="172"/>
      <c r="J17" s="172"/>
      <c r="K17" s="172"/>
      <c r="L17" s="172"/>
      <c r="M17" s="172"/>
      <c r="N17" s="172"/>
      <c r="O17" s="172"/>
      <c r="P17" s="172"/>
      <c r="Q17" s="172"/>
      <c r="R17" s="172"/>
      <c r="S17" s="172"/>
      <c r="T17" s="172"/>
      <c r="U17" s="172"/>
      <c r="V17" s="188"/>
      <c r="W17" s="188"/>
      <c r="X17" s="172"/>
      <c r="Y17" s="172"/>
      <c r="Z17" s="4"/>
    </row>
    <row r="18" spans="1:26" s="2" customFormat="1" ht="16.8" hidden="1" thickTop="1" thickBot="1">
      <c r="A18" s="191" t="s">
        <v>26</v>
      </c>
      <c r="B18" s="192"/>
      <c r="C18" s="192"/>
      <c r="D18" s="192"/>
      <c r="E18" s="192"/>
      <c r="F18" s="192"/>
      <c r="G18" s="193"/>
      <c r="N18" s="15"/>
      <c r="O18" s="15"/>
      <c r="P18" s="15"/>
      <c r="Q18" s="15"/>
      <c r="R18" s="15"/>
      <c r="S18" s="15"/>
      <c r="T18" s="55"/>
      <c r="Z18" s="4"/>
    </row>
    <row r="19" spans="1:26" s="2" customFormat="1" ht="16.2" hidden="1" thickBot="1">
      <c r="A19" s="281" t="s">
        <v>182</v>
      </c>
      <c r="B19" s="282"/>
      <c r="C19" s="282"/>
      <c r="D19" s="282"/>
      <c r="E19" s="282"/>
      <c r="F19" s="282"/>
      <c r="G19" s="283"/>
      <c r="Y19" s="6"/>
      <c r="Z19" s="4"/>
    </row>
    <row r="20" spans="1:26" s="2" customFormat="1" ht="17.25" hidden="1" customHeight="1">
      <c r="A20" s="194" t="s">
        <v>183</v>
      </c>
      <c r="B20" s="195"/>
      <c r="C20" s="195"/>
      <c r="D20" s="195"/>
      <c r="E20" s="195"/>
      <c r="F20" s="195"/>
      <c r="G20" s="196"/>
      <c r="Y20" s="6"/>
      <c r="Z20" s="4"/>
    </row>
    <row r="21" spans="1:26" s="22" customFormat="1" ht="13.8" thickTop="1">
      <c r="A21" s="69"/>
      <c r="B21" s="309" t="s">
        <v>0</v>
      </c>
      <c r="C21" s="310"/>
      <c r="D21" s="311"/>
      <c r="E21" s="70"/>
      <c r="F21" s="309" t="s">
        <v>1</v>
      </c>
      <c r="G21" s="310"/>
      <c r="H21" s="311"/>
      <c r="I21" s="70"/>
      <c r="J21" s="309" t="s">
        <v>2</v>
      </c>
      <c r="K21" s="310"/>
      <c r="L21" s="311"/>
      <c r="M21" s="70"/>
      <c r="N21" s="309" t="s">
        <v>3</v>
      </c>
      <c r="O21" s="310"/>
      <c r="P21" s="311"/>
      <c r="Q21" s="70"/>
      <c r="R21" s="309" t="s">
        <v>4</v>
      </c>
      <c r="S21" s="310"/>
      <c r="T21" s="311"/>
      <c r="U21" s="70"/>
      <c r="V21" s="309" t="s">
        <v>5</v>
      </c>
      <c r="W21" s="310"/>
      <c r="X21" s="311"/>
      <c r="Y21" s="71"/>
      <c r="Z21" s="72"/>
    </row>
    <row r="22" spans="1:26" s="77" customFormat="1" ht="30" customHeight="1" thickBot="1">
      <c r="A22" s="291" t="s">
        <v>52</v>
      </c>
      <c r="B22" s="303">
        <v>12</v>
      </c>
      <c r="C22" s="304"/>
      <c r="D22" s="305"/>
      <c r="E22" s="74"/>
      <c r="F22" s="303">
        <v>0</v>
      </c>
      <c r="G22" s="304"/>
      <c r="H22" s="305"/>
      <c r="I22" s="74"/>
      <c r="J22" s="303">
        <v>0</v>
      </c>
      <c r="K22" s="304"/>
      <c r="L22" s="305"/>
      <c r="M22" s="74"/>
      <c r="N22" s="303">
        <v>0</v>
      </c>
      <c r="O22" s="304"/>
      <c r="P22" s="305"/>
      <c r="Q22" s="74"/>
      <c r="R22" s="303">
        <v>0</v>
      </c>
      <c r="S22" s="304"/>
      <c r="T22" s="305"/>
      <c r="U22" s="74"/>
      <c r="V22" s="303">
        <f>SUM(B22,F22,J22,N22,R22)</f>
        <v>12</v>
      </c>
      <c r="W22" s="304"/>
      <c r="X22" s="305"/>
      <c r="Y22" s="75"/>
      <c r="Z22" s="76"/>
    </row>
    <row r="23" spans="1:26" s="77" customFormat="1" ht="30.6" customHeight="1" thickBot="1">
      <c r="A23" s="292" t="s">
        <v>61</v>
      </c>
      <c r="B23" s="306">
        <v>0</v>
      </c>
      <c r="C23" s="307"/>
      <c r="D23" s="308"/>
      <c r="E23" s="79" t="s">
        <v>66</v>
      </c>
      <c r="F23" s="297">
        <v>0.04</v>
      </c>
      <c r="G23" s="298"/>
      <c r="H23" s="299"/>
      <c r="I23" s="79"/>
      <c r="J23" s="297">
        <v>0.04</v>
      </c>
      <c r="K23" s="298"/>
      <c r="L23" s="299"/>
      <c r="M23" s="79"/>
      <c r="N23" s="297">
        <v>0.04</v>
      </c>
      <c r="O23" s="298"/>
      <c r="P23" s="299"/>
      <c r="Q23" s="79"/>
      <c r="R23" s="297">
        <v>0.04</v>
      </c>
      <c r="S23" s="298"/>
      <c r="T23" s="299"/>
      <c r="U23" s="79"/>
      <c r="V23" s="257"/>
      <c r="W23" s="258"/>
      <c r="X23" s="259"/>
      <c r="Y23" s="82"/>
      <c r="Z23" s="76"/>
    </row>
    <row r="24" spans="1:26" s="22" customFormat="1" ht="29.4" customHeight="1" thickBot="1">
      <c r="A24" s="293" t="s">
        <v>6</v>
      </c>
      <c r="B24" s="294"/>
      <c r="C24" s="295" t="s">
        <v>8</v>
      </c>
      <c r="D24" s="295" t="s">
        <v>184</v>
      </c>
      <c r="E24" s="296" t="s">
        <v>15</v>
      </c>
      <c r="F24" s="294" t="s">
        <v>7</v>
      </c>
      <c r="G24" s="295" t="s">
        <v>8</v>
      </c>
      <c r="H24" s="295" t="s">
        <v>184</v>
      </c>
      <c r="I24" s="296" t="s">
        <v>15</v>
      </c>
      <c r="J24" s="294" t="s">
        <v>7</v>
      </c>
      <c r="K24" s="295" t="s">
        <v>8</v>
      </c>
      <c r="L24" s="295" t="s">
        <v>184</v>
      </c>
      <c r="M24" s="296" t="s">
        <v>15</v>
      </c>
      <c r="N24" s="294" t="s">
        <v>7</v>
      </c>
      <c r="O24" s="295" t="s">
        <v>8</v>
      </c>
      <c r="P24" s="295" t="s">
        <v>184</v>
      </c>
      <c r="Q24" s="296" t="s">
        <v>15</v>
      </c>
      <c r="R24" s="294" t="s">
        <v>7</v>
      </c>
      <c r="S24" s="295" t="s">
        <v>8</v>
      </c>
      <c r="T24" s="295" t="s">
        <v>184</v>
      </c>
      <c r="U24" s="296" t="s">
        <v>15</v>
      </c>
      <c r="V24" s="294" t="s">
        <v>7</v>
      </c>
      <c r="W24" s="295" t="s">
        <v>8</v>
      </c>
      <c r="X24" s="295" t="s">
        <v>184</v>
      </c>
      <c r="Y24" s="296" t="s">
        <v>15</v>
      </c>
      <c r="Z24" s="83"/>
    </row>
    <row r="25" spans="1:26" s="22" customFormat="1">
      <c r="A25" s="84" t="s">
        <v>29</v>
      </c>
      <c r="B25" s="115"/>
      <c r="C25" s="116"/>
      <c r="D25" s="116"/>
      <c r="E25" s="86"/>
      <c r="F25" s="85"/>
      <c r="G25" s="169"/>
      <c r="H25" s="86"/>
      <c r="I25" s="86"/>
      <c r="J25" s="85"/>
      <c r="K25" s="169"/>
      <c r="L25" s="86"/>
      <c r="M25" s="86"/>
      <c r="N25" s="85"/>
      <c r="O25" s="169"/>
      <c r="P25" s="86"/>
      <c r="Q25" s="86"/>
      <c r="R25" s="85"/>
      <c r="S25" s="169"/>
      <c r="T25" s="86"/>
      <c r="U25" s="86"/>
      <c r="V25" s="85"/>
      <c r="W25" s="169"/>
      <c r="X25" s="86"/>
      <c r="Y25" s="86"/>
      <c r="Z25" s="87"/>
    </row>
    <row r="26" spans="1:26" s="22" customFormat="1">
      <c r="A26" s="88" t="s">
        <v>56</v>
      </c>
      <c r="B26" s="89"/>
      <c r="C26" s="90"/>
      <c r="D26" s="90">
        <v>0</v>
      </c>
      <c r="E26" s="91" t="s">
        <v>65</v>
      </c>
      <c r="F26" s="92">
        <f>ROUND(B26*(F$22/12)*(1+F$23),0)</f>
        <v>0</v>
      </c>
      <c r="G26" s="170">
        <f>ROUND(C26*(F$22/12)*(1+F$23),0)</f>
        <v>0</v>
      </c>
      <c r="H26" s="90">
        <v>0</v>
      </c>
      <c r="I26" s="93">
        <f>IF(F$22&gt;0,E26,0)</f>
        <v>0</v>
      </c>
      <c r="J26" s="92">
        <f>ROUND(F26*(J$22/12)*(1+J$23),0)</f>
        <v>0</v>
      </c>
      <c r="K26" s="92">
        <f>ROUND(G26*(J$22/12)*(1+J$23),0)</f>
        <v>0</v>
      </c>
      <c r="L26" s="90">
        <v>0</v>
      </c>
      <c r="M26" s="93">
        <f t="shared" ref="M26:M31" si="0">IF(J$22&gt;0,I26,0)</f>
        <v>0</v>
      </c>
      <c r="N26" s="92">
        <f>ROUND(J26*(N$22/12)*(1+N$23),0)</f>
        <v>0</v>
      </c>
      <c r="O26" s="92">
        <f>ROUND(K26*(N$22/12)*(1+N$23),0)</f>
        <v>0</v>
      </c>
      <c r="P26" s="90">
        <v>0</v>
      </c>
      <c r="Q26" s="93">
        <f>IF(N$22&gt;0,M26,0)</f>
        <v>0</v>
      </c>
      <c r="R26" s="92">
        <f>ROUND(N26*(R$22/12)*(1+R$23),0)</f>
        <v>0</v>
      </c>
      <c r="S26" s="92">
        <f>ROUND(O26*(R$22/12)*(1+R$23),0)</f>
        <v>0</v>
      </c>
      <c r="T26" s="90">
        <v>0</v>
      </c>
      <c r="U26" s="93">
        <f t="shared" ref="U26:U31" si="1">IF(R$22&gt;0,Q26,0)</f>
        <v>0</v>
      </c>
      <c r="V26" s="94">
        <f>SUM(B26,F26,J26,N26,R26)</f>
        <v>0</v>
      </c>
      <c r="W26" s="95">
        <f>SUM(C26,G26,K26,O26,S26)</f>
        <v>0</v>
      </c>
      <c r="X26" s="95">
        <f>SUM(D26,H26,L26,P26,T26)</f>
        <v>0</v>
      </c>
      <c r="Y26" s="91" t="str">
        <f>E26</f>
        <v>K</v>
      </c>
      <c r="Z26" s="96"/>
    </row>
    <row r="27" spans="1:26" s="22" customFormat="1">
      <c r="A27" s="88" t="s">
        <v>57</v>
      </c>
      <c r="B27" s="89"/>
      <c r="C27" s="90">
        <v>0</v>
      </c>
      <c r="D27" s="90">
        <v>0</v>
      </c>
      <c r="E27" s="91" t="s">
        <v>65</v>
      </c>
      <c r="F27" s="92">
        <f t="shared" ref="F27:F31" si="2">ROUND(B27*(F$22/12)*(1+F$23),0)</f>
        <v>0</v>
      </c>
      <c r="G27" s="170">
        <f t="shared" ref="G27:G31" si="3">ROUND(C27*(F$22/12)*(1+F$23),0)</f>
        <v>0</v>
      </c>
      <c r="H27" s="90">
        <v>0</v>
      </c>
      <c r="I27" s="93">
        <f t="shared" ref="I27:I31" si="4">IF(F$22&gt;0,E27,0)</f>
        <v>0</v>
      </c>
      <c r="J27" s="92">
        <f t="shared" ref="J27:J31" si="5">ROUND(F27*(J$22/12)*(1+J$23),0)</f>
        <v>0</v>
      </c>
      <c r="K27" s="92">
        <f t="shared" ref="K27:K31" si="6">ROUND(G27*(J$22/12)*(1+J$23),0)</f>
        <v>0</v>
      </c>
      <c r="L27" s="90">
        <v>0</v>
      </c>
      <c r="M27" s="93">
        <f t="shared" si="0"/>
        <v>0</v>
      </c>
      <c r="N27" s="92">
        <f t="shared" ref="N27:N31" si="7">ROUND(J27*(N$22/12)*(1+N$23),0)</f>
        <v>0</v>
      </c>
      <c r="O27" s="92">
        <f t="shared" ref="O27:O31" si="8">ROUND(K27*(N$22/12)*(1+N$23),0)</f>
        <v>0</v>
      </c>
      <c r="P27" s="90">
        <v>0</v>
      </c>
      <c r="Q27" s="93">
        <f t="shared" ref="Q27:Q31" si="9">IF(N$22&gt;0,M27,0)</f>
        <v>0</v>
      </c>
      <c r="R27" s="92">
        <f t="shared" ref="R27:R31" si="10">ROUND(N27*(R$22/12)*(1+R$23),0)</f>
        <v>0</v>
      </c>
      <c r="S27" s="92">
        <f t="shared" ref="S27:S31" si="11">ROUND(O27*(R$22/12)*(1+R$23),0)</f>
        <v>0</v>
      </c>
      <c r="T27" s="90">
        <v>0</v>
      </c>
      <c r="U27" s="93">
        <f t="shared" si="1"/>
        <v>0</v>
      </c>
      <c r="V27" s="94">
        <f t="shared" ref="V27:X32" si="12">SUM(B27,F27,J27,N27,R27)</f>
        <v>0</v>
      </c>
      <c r="W27" s="95">
        <f t="shared" si="12"/>
        <v>0</v>
      </c>
      <c r="X27" s="95">
        <f t="shared" si="12"/>
        <v>0</v>
      </c>
      <c r="Y27" s="91" t="str">
        <f t="shared" ref="Y27:Y31" si="13">E27</f>
        <v>K</v>
      </c>
      <c r="Z27" s="87"/>
    </row>
    <row r="28" spans="1:26" s="22" customFormat="1">
      <c r="A28" s="88" t="s">
        <v>58</v>
      </c>
      <c r="B28" s="92">
        <v>0</v>
      </c>
      <c r="C28" s="179">
        <v>0</v>
      </c>
      <c r="D28" s="90">
        <v>0</v>
      </c>
      <c r="E28" s="91" t="s">
        <v>65</v>
      </c>
      <c r="F28" s="92">
        <f t="shared" si="2"/>
        <v>0</v>
      </c>
      <c r="G28" s="170">
        <f t="shared" si="3"/>
        <v>0</v>
      </c>
      <c r="H28" s="90">
        <v>0</v>
      </c>
      <c r="I28" s="93">
        <f t="shared" si="4"/>
        <v>0</v>
      </c>
      <c r="J28" s="92">
        <f t="shared" si="5"/>
        <v>0</v>
      </c>
      <c r="K28" s="92">
        <f t="shared" si="6"/>
        <v>0</v>
      </c>
      <c r="L28" s="90">
        <v>0</v>
      </c>
      <c r="M28" s="93">
        <f t="shared" si="0"/>
        <v>0</v>
      </c>
      <c r="N28" s="92">
        <f t="shared" si="7"/>
        <v>0</v>
      </c>
      <c r="O28" s="92">
        <f t="shared" si="8"/>
        <v>0</v>
      </c>
      <c r="P28" s="90">
        <v>0</v>
      </c>
      <c r="Q28" s="93">
        <f t="shared" si="9"/>
        <v>0</v>
      </c>
      <c r="R28" s="92">
        <f t="shared" si="10"/>
        <v>0</v>
      </c>
      <c r="S28" s="92">
        <f t="shared" si="11"/>
        <v>0</v>
      </c>
      <c r="T28" s="90">
        <v>0</v>
      </c>
      <c r="U28" s="93">
        <f t="shared" si="1"/>
        <v>0</v>
      </c>
      <c r="V28" s="94">
        <f t="shared" si="12"/>
        <v>0</v>
      </c>
      <c r="W28" s="95">
        <f t="shared" si="12"/>
        <v>0</v>
      </c>
      <c r="X28" s="95">
        <f t="shared" si="12"/>
        <v>0</v>
      </c>
      <c r="Y28" s="93" t="str">
        <f t="shared" si="13"/>
        <v>K</v>
      </c>
      <c r="Z28" s="87"/>
    </row>
    <row r="29" spans="1:26" s="22" customFormat="1">
      <c r="A29" s="88" t="s">
        <v>59</v>
      </c>
      <c r="B29" s="92">
        <v>0</v>
      </c>
      <c r="C29" s="179">
        <v>0</v>
      </c>
      <c r="D29" s="90">
        <v>0</v>
      </c>
      <c r="E29" s="91" t="s">
        <v>65</v>
      </c>
      <c r="F29" s="92">
        <f t="shared" si="2"/>
        <v>0</v>
      </c>
      <c r="G29" s="170">
        <f t="shared" si="3"/>
        <v>0</v>
      </c>
      <c r="H29" s="90">
        <v>0</v>
      </c>
      <c r="I29" s="93">
        <f>IF(F$22&gt;0,E29,0)</f>
        <v>0</v>
      </c>
      <c r="J29" s="92">
        <f t="shared" si="5"/>
        <v>0</v>
      </c>
      <c r="K29" s="92">
        <f t="shared" si="6"/>
        <v>0</v>
      </c>
      <c r="L29" s="90">
        <v>0</v>
      </c>
      <c r="M29" s="93">
        <f t="shared" si="0"/>
        <v>0</v>
      </c>
      <c r="N29" s="92">
        <f t="shared" si="7"/>
        <v>0</v>
      </c>
      <c r="O29" s="92">
        <f t="shared" si="8"/>
        <v>0</v>
      </c>
      <c r="P29" s="90">
        <v>0</v>
      </c>
      <c r="Q29" s="93">
        <f t="shared" si="9"/>
        <v>0</v>
      </c>
      <c r="R29" s="92">
        <f t="shared" si="10"/>
        <v>0</v>
      </c>
      <c r="S29" s="92">
        <f t="shared" si="11"/>
        <v>0</v>
      </c>
      <c r="T29" s="90">
        <v>0</v>
      </c>
      <c r="U29" s="93">
        <f t="shared" si="1"/>
        <v>0</v>
      </c>
      <c r="V29" s="94">
        <f t="shared" si="12"/>
        <v>0</v>
      </c>
      <c r="W29" s="95">
        <f t="shared" si="12"/>
        <v>0</v>
      </c>
      <c r="X29" s="95">
        <f t="shared" si="12"/>
        <v>0</v>
      </c>
      <c r="Y29" s="93" t="str">
        <f t="shared" si="13"/>
        <v>K</v>
      </c>
      <c r="Z29" s="87"/>
    </row>
    <row r="30" spans="1:26" s="22" customFormat="1">
      <c r="A30" s="88" t="s">
        <v>60</v>
      </c>
      <c r="B30" s="89">
        <v>0</v>
      </c>
      <c r="C30" s="90">
        <v>0</v>
      </c>
      <c r="D30" s="90">
        <v>0</v>
      </c>
      <c r="E30" s="91" t="s">
        <v>65</v>
      </c>
      <c r="F30" s="92">
        <f t="shared" si="2"/>
        <v>0</v>
      </c>
      <c r="G30" s="170">
        <f t="shared" si="3"/>
        <v>0</v>
      </c>
      <c r="H30" s="90">
        <v>0</v>
      </c>
      <c r="I30" s="93">
        <f t="shared" si="4"/>
        <v>0</v>
      </c>
      <c r="J30" s="92">
        <f t="shared" si="5"/>
        <v>0</v>
      </c>
      <c r="K30" s="92">
        <f t="shared" si="6"/>
        <v>0</v>
      </c>
      <c r="L30" s="90">
        <v>0</v>
      </c>
      <c r="M30" s="93">
        <f t="shared" si="0"/>
        <v>0</v>
      </c>
      <c r="N30" s="92">
        <f t="shared" si="7"/>
        <v>0</v>
      </c>
      <c r="O30" s="92">
        <f t="shared" si="8"/>
        <v>0</v>
      </c>
      <c r="P30" s="90">
        <v>0</v>
      </c>
      <c r="Q30" s="93">
        <f t="shared" si="9"/>
        <v>0</v>
      </c>
      <c r="R30" s="92">
        <f t="shared" si="10"/>
        <v>0</v>
      </c>
      <c r="S30" s="92">
        <f t="shared" si="11"/>
        <v>0</v>
      </c>
      <c r="T30" s="90">
        <v>0</v>
      </c>
      <c r="U30" s="93">
        <f t="shared" si="1"/>
        <v>0</v>
      </c>
      <c r="V30" s="94">
        <f t="shared" si="12"/>
        <v>0</v>
      </c>
      <c r="W30" s="95">
        <f t="shared" si="12"/>
        <v>0</v>
      </c>
      <c r="X30" s="95">
        <f t="shared" si="12"/>
        <v>0</v>
      </c>
      <c r="Y30" s="93" t="str">
        <f t="shared" si="13"/>
        <v>K</v>
      </c>
      <c r="Z30" s="87"/>
    </row>
    <row r="31" spans="1:26" s="22" customFormat="1">
      <c r="A31" s="88" t="s">
        <v>185</v>
      </c>
      <c r="B31" s="89">
        <v>0</v>
      </c>
      <c r="C31" s="90">
        <v>0</v>
      </c>
      <c r="D31" s="90">
        <v>0</v>
      </c>
      <c r="E31" s="91" t="s">
        <v>65</v>
      </c>
      <c r="F31" s="92">
        <f t="shared" si="2"/>
        <v>0</v>
      </c>
      <c r="G31" s="170">
        <f t="shared" si="3"/>
        <v>0</v>
      </c>
      <c r="H31" s="90">
        <v>0</v>
      </c>
      <c r="I31" s="93">
        <f t="shared" si="4"/>
        <v>0</v>
      </c>
      <c r="J31" s="92">
        <f t="shared" si="5"/>
        <v>0</v>
      </c>
      <c r="K31" s="92">
        <f t="shared" si="6"/>
        <v>0</v>
      </c>
      <c r="L31" s="90">
        <v>0</v>
      </c>
      <c r="M31" s="93">
        <f t="shared" si="0"/>
        <v>0</v>
      </c>
      <c r="N31" s="92">
        <f t="shared" si="7"/>
        <v>0</v>
      </c>
      <c r="O31" s="92">
        <f t="shared" si="8"/>
        <v>0</v>
      </c>
      <c r="P31" s="90">
        <v>0</v>
      </c>
      <c r="Q31" s="93">
        <f t="shared" si="9"/>
        <v>0</v>
      </c>
      <c r="R31" s="92">
        <f t="shared" si="10"/>
        <v>0</v>
      </c>
      <c r="S31" s="92">
        <f t="shared" si="11"/>
        <v>0</v>
      </c>
      <c r="T31" s="90">
        <v>0</v>
      </c>
      <c r="U31" s="93">
        <f t="shared" si="1"/>
        <v>0</v>
      </c>
      <c r="V31" s="94">
        <f t="shared" si="12"/>
        <v>0</v>
      </c>
      <c r="W31" s="95">
        <f t="shared" si="12"/>
        <v>0</v>
      </c>
      <c r="X31" s="95">
        <f t="shared" si="12"/>
        <v>0</v>
      </c>
      <c r="Y31" s="93" t="str">
        <f t="shared" si="13"/>
        <v>K</v>
      </c>
      <c r="Z31" s="87"/>
    </row>
    <row r="32" spans="1:26" s="22" customFormat="1" ht="12" customHeight="1" thickBot="1">
      <c r="A32" s="97" t="s">
        <v>53</v>
      </c>
      <c r="B32" s="100">
        <f>ROUND(SUM(B26:B31),0)</f>
        <v>0</v>
      </c>
      <c r="C32" s="98">
        <f>ROUND(SUM(C26:C31),0)</f>
        <v>0</v>
      </c>
      <c r="D32" s="98">
        <f>ROUND(SUM(D26:D31),0)</f>
        <v>0</v>
      </c>
      <c r="E32" s="99"/>
      <c r="F32" s="100">
        <f>ROUND(SUM(F26:F31),0)</f>
        <v>0</v>
      </c>
      <c r="G32" s="98">
        <f>ROUND(SUM(G26:G31),0)</f>
        <v>0</v>
      </c>
      <c r="H32" s="98">
        <f>ROUND(SUM(H26:H31),0)</f>
        <v>0</v>
      </c>
      <c r="I32" s="99"/>
      <c r="J32" s="100">
        <f>ROUND(SUM(J26:J31),0)</f>
        <v>0</v>
      </c>
      <c r="K32" s="98">
        <f>ROUND(SUM(K26:K31),0)</f>
        <v>0</v>
      </c>
      <c r="L32" s="98">
        <f>ROUND(SUM(L26:L31),0)</f>
        <v>0</v>
      </c>
      <c r="M32" s="99"/>
      <c r="N32" s="100">
        <f>ROUND(SUM(N26:N31),0)</f>
        <v>0</v>
      </c>
      <c r="O32" s="98">
        <f>ROUND(SUM(O26:O31),0)</f>
        <v>0</v>
      </c>
      <c r="P32" s="98">
        <f>ROUND(SUM(P26:P31),0)</f>
        <v>0</v>
      </c>
      <c r="Q32" s="99"/>
      <c r="R32" s="100">
        <f>ROUND(SUM(R26:R31),0)</f>
        <v>0</v>
      </c>
      <c r="S32" s="98">
        <f>ROUND(SUM(S26:S31),0)</f>
        <v>0</v>
      </c>
      <c r="T32" s="98">
        <f>ROUND(SUM(T26:T31),0)</f>
        <v>0</v>
      </c>
      <c r="U32" s="99"/>
      <c r="V32" s="100">
        <f t="shared" si="12"/>
        <v>0</v>
      </c>
      <c r="W32" s="98">
        <f t="shared" si="12"/>
        <v>0</v>
      </c>
      <c r="X32" s="98">
        <f>SUM(D32,H32,L32,P32,T32)</f>
        <v>0</v>
      </c>
      <c r="Y32" s="99"/>
      <c r="Z32" s="87"/>
    </row>
    <row r="33" spans="1:26" s="22" customFormat="1">
      <c r="A33" s="101" t="s">
        <v>30</v>
      </c>
      <c r="B33" s="85"/>
      <c r="C33" s="86"/>
      <c r="D33" s="86"/>
      <c r="E33" s="102"/>
      <c r="F33" s="85"/>
      <c r="G33" s="86"/>
      <c r="H33" s="86"/>
      <c r="I33" s="102"/>
      <c r="J33" s="85"/>
      <c r="K33" s="86"/>
      <c r="L33" s="86"/>
      <c r="M33" s="102"/>
      <c r="N33" s="85"/>
      <c r="O33" s="86"/>
      <c r="P33" s="86"/>
      <c r="Q33" s="102"/>
      <c r="R33" s="85"/>
      <c r="S33" s="86"/>
      <c r="T33" s="86"/>
      <c r="U33" s="102"/>
      <c r="V33" s="85"/>
      <c r="W33" s="86"/>
      <c r="X33" s="86"/>
      <c r="Y33" s="102"/>
      <c r="Z33" s="87"/>
    </row>
    <row r="34" spans="1:26" s="22" customFormat="1">
      <c r="A34" s="88" t="s">
        <v>11</v>
      </c>
      <c r="B34" s="89">
        <v>0</v>
      </c>
      <c r="C34" s="90">
        <v>0</v>
      </c>
      <c r="D34" s="90">
        <v>0</v>
      </c>
      <c r="E34" s="91"/>
      <c r="F34" s="89">
        <v>0</v>
      </c>
      <c r="G34" s="90">
        <v>0</v>
      </c>
      <c r="H34" s="90">
        <v>0</v>
      </c>
      <c r="I34" s="91"/>
      <c r="J34" s="89">
        <v>0</v>
      </c>
      <c r="K34" s="90">
        <v>0</v>
      </c>
      <c r="L34" s="90">
        <v>0</v>
      </c>
      <c r="M34" s="91"/>
      <c r="N34" s="89">
        <v>0</v>
      </c>
      <c r="O34" s="90">
        <v>0</v>
      </c>
      <c r="P34" s="90">
        <v>0</v>
      </c>
      <c r="Q34" s="91"/>
      <c r="R34" s="89">
        <v>0</v>
      </c>
      <c r="S34" s="90">
        <v>0</v>
      </c>
      <c r="T34" s="90">
        <v>0</v>
      </c>
      <c r="U34" s="91"/>
      <c r="V34" s="94">
        <f t="shared" ref="V34:X46" si="14">SUM(B34,F34,J34,N34,R34)</f>
        <v>0</v>
      </c>
      <c r="W34" s="95">
        <f t="shared" si="14"/>
        <v>0</v>
      </c>
      <c r="X34" s="95">
        <f t="shared" si="14"/>
        <v>0</v>
      </c>
      <c r="Y34" s="91"/>
      <c r="Z34" s="87"/>
    </row>
    <row r="35" spans="1:26" s="22" customFormat="1">
      <c r="A35" s="88" t="s">
        <v>186</v>
      </c>
      <c r="B35" s="89">
        <v>0</v>
      </c>
      <c r="C35" s="90">
        <v>0</v>
      </c>
      <c r="D35" s="90">
        <v>0</v>
      </c>
      <c r="E35" s="91"/>
      <c r="F35" s="89">
        <v>0</v>
      </c>
      <c r="G35" s="90">
        <v>0</v>
      </c>
      <c r="H35" s="90">
        <v>0</v>
      </c>
      <c r="I35" s="91"/>
      <c r="J35" s="89">
        <v>0</v>
      </c>
      <c r="K35" s="90">
        <v>0</v>
      </c>
      <c r="L35" s="90">
        <v>0</v>
      </c>
      <c r="M35" s="91"/>
      <c r="N35" s="89">
        <v>0</v>
      </c>
      <c r="O35" s="90">
        <v>0</v>
      </c>
      <c r="P35" s="90">
        <v>0</v>
      </c>
      <c r="Q35" s="91"/>
      <c r="R35" s="89">
        <v>0</v>
      </c>
      <c r="S35" s="90">
        <v>0</v>
      </c>
      <c r="T35" s="90">
        <v>0</v>
      </c>
      <c r="U35" s="91"/>
      <c r="V35" s="94">
        <f t="shared" si="14"/>
        <v>0</v>
      </c>
      <c r="W35" s="95">
        <f t="shared" si="14"/>
        <v>0</v>
      </c>
      <c r="X35" s="95">
        <f t="shared" si="14"/>
        <v>0</v>
      </c>
      <c r="Y35" s="91"/>
      <c r="Z35" s="87"/>
    </row>
    <row r="36" spans="1:26" s="22" customFormat="1">
      <c r="A36" s="88" t="s">
        <v>31</v>
      </c>
      <c r="B36" s="94">
        <f>SUMPRODUCT(B13:B14,C13:C14)</f>
        <v>0</v>
      </c>
      <c r="C36" s="90">
        <f>SUMPRODUCT(C13:C14,E13:E14)</f>
        <v>0</v>
      </c>
      <c r="D36" s="90">
        <v>0</v>
      </c>
      <c r="E36" s="91"/>
      <c r="F36" s="94">
        <f>SUMPRODUCT(F13:F14,H13:H14)</f>
        <v>0</v>
      </c>
      <c r="G36" s="90">
        <f>SUMPRODUCT(G13:G14,I13:I14)</f>
        <v>0</v>
      </c>
      <c r="H36" s="90">
        <v>0</v>
      </c>
      <c r="I36" s="91"/>
      <c r="J36" s="94">
        <f>SUMPRODUCT(J13:J14,L13:L14)</f>
        <v>0</v>
      </c>
      <c r="K36" s="90">
        <f>SUMPRODUCT(K13:K14,M13:M14)</f>
        <v>0</v>
      </c>
      <c r="L36" s="90">
        <v>0</v>
      </c>
      <c r="M36" s="91"/>
      <c r="N36" s="94">
        <f>SUMPRODUCT(N13:N14,P13:P14)</f>
        <v>0</v>
      </c>
      <c r="O36" s="90">
        <f>SUMPRODUCT(O13:O14,Q13:Q14)</f>
        <v>0</v>
      </c>
      <c r="P36" s="90">
        <v>0</v>
      </c>
      <c r="Q36" s="91"/>
      <c r="R36" s="94">
        <f>SUMPRODUCT(R13:R14,T13:T14)</f>
        <v>0</v>
      </c>
      <c r="S36" s="90">
        <f>SUMPRODUCT(S13:S14,U13:U14)</f>
        <v>0</v>
      </c>
      <c r="T36" s="90">
        <v>0</v>
      </c>
      <c r="U36" s="91"/>
      <c r="V36" s="94">
        <f t="shared" si="14"/>
        <v>0</v>
      </c>
      <c r="W36" s="95">
        <f t="shared" si="14"/>
        <v>0</v>
      </c>
      <c r="X36" s="95">
        <f t="shared" si="14"/>
        <v>0</v>
      </c>
      <c r="Y36" s="91"/>
      <c r="Z36" s="87"/>
    </row>
    <row r="37" spans="1:26" s="22" customFormat="1">
      <c r="A37" s="88" t="s">
        <v>187</v>
      </c>
      <c r="B37" s="89">
        <f>B15*D15</f>
        <v>0</v>
      </c>
      <c r="C37" s="90">
        <f>C15*E15</f>
        <v>0</v>
      </c>
      <c r="D37" s="90">
        <v>0</v>
      </c>
      <c r="E37" s="91"/>
      <c r="F37" s="89">
        <f>F15*H15</f>
        <v>0</v>
      </c>
      <c r="G37" s="90">
        <f>G15*I15</f>
        <v>0</v>
      </c>
      <c r="H37" s="90">
        <v>0</v>
      </c>
      <c r="I37" s="91"/>
      <c r="J37" s="89">
        <f>J15*L15</f>
        <v>0</v>
      </c>
      <c r="K37" s="90">
        <f>K15*M15</f>
        <v>0</v>
      </c>
      <c r="L37" s="90">
        <v>0</v>
      </c>
      <c r="M37" s="91"/>
      <c r="N37" s="89">
        <f>N15*P15</f>
        <v>0</v>
      </c>
      <c r="O37" s="90">
        <f>O15*Q15</f>
        <v>0</v>
      </c>
      <c r="P37" s="90">
        <v>0</v>
      </c>
      <c r="Q37" s="91"/>
      <c r="R37" s="89">
        <f>R15*T15</f>
        <v>0</v>
      </c>
      <c r="S37" s="90">
        <f>S15*U15</f>
        <v>0</v>
      </c>
      <c r="T37" s="90">
        <v>0</v>
      </c>
      <c r="U37" s="91"/>
      <c r="V37" s="94">
        <f t="shared" si="14"/>
        <v>0</v>
      </c>
      <c r="W37" s="95">
        <f t="shared" si="14"/>
        <v>0</v>
      </c>
      <c r="X37" s="95">
        <f t="shared" si="14"/>
        <v>0</v>
      </c>
      <c r="Y37" s="91"/>
      <c r="Z37" s="87"/>
    </row>
    <row r="38" spans="1:26" s="22" customFormat="1">
      <c r="A38" s="88" t="s">
        <v>69</v>
      </c>
      <c r="B38" s="89">
        <v>0</v>
      </c>
      <c r="C38" s="90">
        <v>0</v>
      </c>
      <c r="D38" s="90">
        <v>0</v>
      </c>
      <c r="E38" s="91"/>
      <c r="F38" s="89">
        <v>0</v>
      </c>
      <c r="G38" s="90">
        <v>0</v>
      </c>
      <c r="H38" s="90">
        <v>0</v>
      </c>
      <c r="I38" s="91"/>
      <c r="J38" s="89">
        <v>0</v>
      </c>
      <c r="K38" s="90">
        <v>0</v>
      </c>
      <c r="L38" s="90">
        <v>0</v>
      </c>
      <c r="M38" s="91"/>
      <c r="N38" s="89">
        <v>0</v>
      </c>
      <c r="O38" s="90">
        <v>0</v>
      </c>
      <c r="P38" s="90">
        <v>0</v>
      </c>
      <c r="Q38" s="91"/>
      <c r="R38" s="89">
        <v>0</v>
      </c>
      <c r="S38" s="90">
        <v>0</v>
      </c>
      <c r="T38" s="90">
        <v>0</v>
      </c>
      <c r="U38" s="91"/>
      <c r="V38" s="94">
        <f t="shared" si="14"/>
        <v>0</v>
      </c>
      <c r="W38" s="95">
        <f t="shared" si="14"/>
        <v>0</v>
      </c>
      <c r="X38" s="95">
        <f t="shared" si="14"/>
        <v>0</v>
      </c>
      <c r="Y38" s="91"/>
      <c r="Z38" s="87"/>
    </row>
    <row r="39" spans="1:26" s="22" customFormat="1" ht="13.8" thickBot="1">
      <c r="A39" s="97" t="s">
        <v>188</v>
      </c>
      <c r="B39" s="100">
        <f>B32+SUM(B34:B38)</f>
        <v>0</v>
      </c>
      <c r="C39" s="98">
        <f>C32+SUM(C34:C38)</f>
        <v>0</v>
      </c>
      <c r="D39" s="98">
        <f>D32+SUM(D34:D38)</f>
        <v>0</v>
      </c>
      <c r="E39" s="99"/>
      <c r="F39" s="100">
        <f>F32+SUM(F34:F38)</f>
        <v>0</v>
      </c>
      <c r="G39" s="98">
        <f>G32+SUM(G34:G38)</f>
        <v>0</v>
      </c>
      <c r="H39" s="98">
        <f>H32+SUM(H34:H38)</f>
        <v>0</v>
      </c>
      <c r="I39" s="99"/>
      <c r="J39" s="100">
        <f>J32+SUM(J34:J38)</f>
        <v>0</v>
      </c>
      <c r="K39" s="98">
        <f>K32+SUM(K34:K38)</f>
        <v>0</v>
      </c>
      <c r="L39" s="98">
        <f>L32+SUM(L34:L38)</f>
        <v>0</v>
      </c>
      <c r="M39" s="99"/>
      <c r="N39" s="100">
        <f>N32+SUM(N34:N38)</f>
        <v>0</v>
      </c>
      <c r="O39" s="98">
        <f>O32+SUM(O34:O38)</f>
        <v>0</v>
      </c>
      <c r="P39" s="98">
        <f>P32+SUM(P34:P38)</f>
        <v>0</v>
      </c>
      <c r="Q39" s="99"/>
      <c r="R39" s="100">
        <f>R32+SUM(R34:R38)</f>
        <v>0</v>
      </c>
      <c r="S39" s="98">
        <f>S32+SUM(S34:S38)</f>
        <v>0</v>
      </c>
      <c r="T39" s="98">
        <f>T32+SUM(T34:T38)</f>
        <v>0</v>
      </c>
      <c r="U39" s="99"/>
      <c r="V39" s="100">
        <f t="shared" si="14"/>
        <v>0</v>
      </c>
      <c r="W39" s="98">
        <f t="shared" si="14"/>
        <v>0</v>
      </c>
      <c r="X39" s="98">
        <f t="shared" si="14"/>
        <v>0</v>
      </c>
      <c r="Y39" s="99"/>
      <c r="Z39" s="87"/>
    </row>
    <row r="40" spans="1:26" s="22" customFormat="1">
      <c r="A40" s="103" t="s">
        <v>33</v>
      </c>
      <c r="B40" s="104">
        <f>ROUND($B$75*(B32+B34+B35+B38),0)</f>
        <v>0</v>
      </c>
      <c r="C40" s="105">
        <f>ROUND($B$75*(C32+C34+C35+C38),0)</f>
        <v>0</v>
      </c>
      <c r="D40" s="105">
        <f>ROUND($B$75*(D32+D34+D35+D38),0)</f>
        <v>0</v>
      </c>
      <c r="E40" s="106"/>
      <c r="F40" s="104">
        <f>ROUND($B$75*(F32+F34+F35+F38),0)</f>
        <v>0</v>
      </c>
      <c r="G40" s="105">
        <f>ROUND($B$75*(G32+G34+G35+G38),0)</f>
        <v>0</v>
      </c>
      <c r="H40" s="105">
        <f>ROUND($B$75*(H32+H34+H35+H38),0)</f>
        <v>0</v>
      </c>
      <c r="I40" s="106"/>
      <c r="J40" s="104">
        <f>ROUND($B$75*(J32+J34+J35+J38),0)</f>
        <v>0</v>
      </c>
      <c r="K40" s="105">
        <f>ROUND($B$75*(K32+K34+K35+K38),0)</f>
        <v>0</v>
      </c>
      <c r="L40" s="105">
        <f>ROUND($B$75*(L32+L34+L35+L38),0)</f>
        <v>0</v>
      </c>
      <c r="M40" s="106"/>
      <c r="N40" s="104">
        <f>ROUND($B$75*(N32+N34+N35+N38),0)</f>
        <v>0</v>
      </c>
      <c r="O40" s="105">
        <f>ROUND($B$75*(O32+O34+O35+O38),0)</f>
        <v>0</v>
      </c>
      <c r="P40" s="105">
        <f>ROUND($B$75*(P32+P34+P35+P38),0)</f>
        <v>0</v>
      </c>
      <c r="Q40" s="106"/>
      <c r="R40" s="104">
        <f>ROUND($B$75*(R32+R34+R35+R38),0)</f>
        <v>0</v>
      </c>
      <c r="S40" s="105">
        <f>ROUND($B$75*(S32+S34+S35+S38),0)</f>
        <v>0</v>
      </c>
      <c r="T40" s="105">
        <f>ROUND($B$75*(T32+T34+T35+T38),0)</f>
        <v>0</v>
      </c>
      <c r="U40" s="106"/>
      <c r="V40" s="104">
        <f t="shared" si="14"/>
        <v>0</v>
      </c>
      <c r="W40" s="105">
        <f t="shared" si="14"/>
        <v>0</v>
      </c>
      <c r="X40" s="105">
        <f t="shared" si="14"/>
        <v>0</v>
      </c>
      <c r="Y40" s="106"/>
      <c r="Z40" s="87"/>
    </row>
    <row r="41" spans="1:26" s="22" customFormat="1" ht="13.8" thickBot="1">
      <c r="A41" s="107" t="s">
        <v>34</v>
      </c>
      <c r="B41" s="100">
        <f>SUM(B39:B40)</f>
        <v>0</v>
      </c>
      <c r="C41" s="98">
        <f>SUM(C39:C40)</f>
        <v>0</v>
      </c>
      <c r="D41" s="98">
        <f>SUM(D39:D40)</f>
        <v>0</v>
      </c>
      <c r="E41" s="99"/>
      <c r="F41" s="100">
        <f>SUM(F39:F40)</f>
        <v>0</v>
      </c>
      <c r="G41" s="98">
        <f>SUM(G39:G40)</f>
        <v>0</v>
      </c>
      <c r="H41" s="98">
        <f>SUM(H39:H40)</f>
        <v>0</v>
      </c>
      <c r="I41" s="99"/>
      <c r="J41" s="100">
        <f>SUM(J39:J40)</f>
        <v>0</v>
      </c>
      <c r="K41" s="98">
        <f>SUM(K39:K40)</f>
        <v>0</v>
      </c>
      <c r="L41" s="98">
        <f>SUM(L39:L40)</f>
        <v>0</v>
      </c>
      <c r="M41" s="99"/>
      <c r="N41" s="100">
        <f>SUM(N39:N40)</f>
        <v>0</v>
      </c>
      <c r="O41" s="98">
        <f>SUM(O39:O40)</f>
        <v>0</v>
      </c>
      <c r="P41" s="98">
        <f>SUM(P39:P40)</f>
        <v>0</v>
      </c>
      <c r="Q41" s="99"/>
      <c r="R41" s="100">
        <f>SUM(R39:R40)</f>
        <v>0</v>
      </c>
      <c r="S41" s="98">
        <f>SUM(S39:S40)</f>
        <v>0</v>
      </c>
      <c r="T41" s="98">
        <f>SUM(T39:T40)</f>
        <v>0</v>
      </c>
      <c r="U41" s="99"/>
      <c r="V41" s="100">
        <f t="shared" si="14"/>
        <v>0</v>
      </c>
      <c r="W41" s="98">
        <f t="shared" si="14"/>
        <v>0</v>
      </c>
      <c r="X41" s="98">
        <f t="shared" si="14"/>
        <v>0</v>
      </c>
      <c r="Y41" s="99"/>
      <c r="Z41" s="87"/>
    </row>
    <row r="42" spans="1:26" s="22" customFormat="1" ht="15" customHeight="1" thickBot="1">
      <c r="A42" s="108" t="s">
        <v>35</v>
      </c>
      <c r="B42" s="109">
        <v>0</v>
      </c>
      <c r="C42" s="110">
        <v>0</v>
      </c>
      <c r="D42" s="110">
        <v>0</v>
      </c>
      <c r="E42" s="111"/>
      <c r="F42" s="109">
        <v>0</v>
      </c>
      <c r="G42" s="110">
        <v>0</v>
      </c>
      <c r="H42" s="110">
        <v>0</v>
      </c>
      <c r="I42" s="111"/>
      <c r="J42" s="109">
        <v>0</v>
      </c>
      <c r="K42" s="110">
        <v>0</v>
      </c>
      <c r="L42" s="110">
        <v>0</v>
      </c>
      <c r="M42" s="111"/>
      <c r="N42" s="109">
        <v>0</v>
      </c>
      <c r="O42" s="110">
        <v>0</v>
      </c>
      <c r="P42" s="110">
        <v>0</v>
      </c>
      <c r="Q42" s="111"/>
      <c r="R42" s="109">
        <v>0</v>
      </c>
      <c r="S42" s="110">
        <v>0</v>
      </c>
      <c r="T42" s="110">
        <v>0</v>
      </c>
      <c r="U42" s="111"/>
      <c r="V42" s="112">
        <f t="shared" si="14"/>
        <v>0</v>
      </c>
      <c r="W42" s="113">
        <f t="shared" si="14"/>
        <v>0</v>
      </c>
      <c r="X42" s="113">
        <f>SUM(D42,H42,L42,P42,T42)</f>
        <v>0</v>
      </c>
      <c r="Y42" s="111"/>
      <c r="Z42" s="87"/>
    </row>
    <row r="43" spans="1:26" s="22" customFormat="1">
      <c r="A43" s="114" t="s">
        <v>36</v>
      </c>
      <c r="B43" s="115"/>
      <c r="C43" s="116"/>
      <c r="D43" s="116"/>
      <c r="E43" s="106"/>
      <c r="F43" s="115"/>
      <c r="G43" s="116"/>
      <c r="H43" s="116"/>
      <c r="I43" s="106"/>
      <c r="J43" s="115"/>
      <c r="K43" s="116"/>
      <c r="L43" s="116"/>
      <c r="M43" s="106"/>
      <c r="N43" s="115"/>
      <c r="O43" s="116"/>
      <c r="P43" s="116"/>
      <c r="Q43" s="106"/>
      <c r="R43" s="115"/>
      <c r="S43" s="116"/>
      <c r="T43" s="116"/>
      <c r="U43" s="106"/>
      <c r="V43" s="115"/>
      <c r="W43" s="116"/>
      <c r="X43" s="116"/>
      <c r="Y43" s="106"/>
      <c r="Z43" s="87"/>
    </row>
    <row r="44" spans="1:26" s="22" customFormat="1">
      <c r="A44" s="117" t="s">
        <v>37</v>
      </c>
      <c r="B44" s="89"/>
      <c r="C44" s="90">
        <v>0</v>
      </c>
      <c r="D44" s="90">
        <v>0</v>
      </c>
      <c r="E44" s="91"/>
      <c r="F44" s="89">
        <v>0</v>
      </c>
      <c r="G44" s="90">
        <v>0</v>
      </c>
      <c r="H44" s="90">
        <v>0</v>
      </c>
      <c r="I44" s="91"/>
      <c r="J44" s="89">
        <v>0</v>
      </c>
      <c r="K44" s="90">
        <v>0</v>
      </c>
      <c r="L44" s="90">
        <v>0</v>
      </c>
      <c r="M44" s="91"/>
      <c r="N44" s="89">
        <v>0</v>
      </c>
      <c r="O44" s="90">
        <v>0</v>
      </c>
      <c r="P44" s="90">
        <v>0</v>
      </c>
      <c r="Q44" s="91"/>
      <c r="R44" s="89">
        <v>0</v>
      </c>
      <c r="S44" s="90">
        <v>0</v>
      </c>
      <c r="T44" s="90">
        <v>0</v>
      </c>
      <c r="U44" s="91"/>
      <c r="V44" s="94">
        <f t="shared" ref="V44:W46" si="15">SUM(B44,F44,J44,N44,R44)</f>
        <v>0</v>
      </c>
      <c r="W44" s="95">
        <f t="shared" si="15"/>
        <v>0</v>
      </c>
      <c r="X44" s="95">
        <f t="shared" si="14"/>
        <v>0</v>
      </c>
      <c r="Y44" s="91"/>
      <c r="Z44" s="87"/>
    </row>
    <row r="45" spans="1:26" s="22" customFormat="1">
      <c r="A45" s="117" t="s">
        <v>38</v>
      </c>
      <c r="B45" s="89">
        <v>0</v>
      </c>
      <c r="C45" s="90">
        <v>0</v>
      </c>
      <c r="D45" s="90">
        <v>0</v>
      </c>
      <c r="E45" s="91"/>
      <c r="F45" s="89">
        <v>0</v>
      </c>
      <c r="G45" s="90">
        <v>0</v>
      </c>
      <c r="H45" s="90">
        <v>0</v>
      </c>
      <c r="I45" s="91"/>
      <c r="J45" s="89">
        <v>0</v>
      </c>
      <c r="K45" s="90">
        <v>0</v>
      </c>
      <c r="L45" s="90">
        <v>0</v>
      </c>
      <c r="M45" s="91"/>
      <c r="N45" s="89">
        <v>0</v>
      </c>
      <c r="O45" s="90">
        <v>0</v>
      </c>
      <c r="P45" s="90">
        <v>0</v>
      </c>
      <c r="Q45" s="91"/>
      <c r="R45" s="89">
        <v>0</v>
      </c>
      <c r="S45" s="90">
        <v>0</v>
      </c>
      <c r="T45" s="90">
        <v>0</v>
      </c>
      <c r="U45" s="91"/>
      <c r="V45" s="94">
        <f t="shared" si="15"/>
        <v>0</v>
      </c>
      <c r="W45" s="95">
        <f t="shared" si="15"/>
        <v>0</v>
      </c>
      <c r="X45" s="95">
        <f t="shared" si="14"/>
        <v>0</v>
      </c>
      <c r="Y45" s="91"/>
      <c r="Z45" s="87"/>
    </row>
    <row r="46" spans="1:26" s="22" customFormat="1" ht="15" customHeight="1" thickBot="1">
      <c r="A46" s="107" t="s">
        <v>39</v>
      </c>
      <c r="B46" s="100">
        <f>(B44+B45)</f>
        <v>0</v>
      </c>
      <c r="C46" s="98">
        <f>(C44+C45)</f>
        <v>0</v>
      </c>
      <c r="D46" s="98">
        <f>(D44+D45)</f>
        <v>0</v>
      </c>
      <c r="E46" s="99"/>
      <c r="F46" s="100">
        <f>(F44+F45)</f>
        <v>0</v>
      </c>
      <c r="G46" s="98">
        <f>(G44+G45)</f>
        <v>0</v>
      </c>
      <c r="H46" s="98">
        <f>(H44+H45)</f>
        <v>0</v>
      </c>
      <c r="I46" s="99"/>
      <c r="J46" s="100">
        <f>(J44+J45)</f>
        <v>0</v>
      </c>
      <c r="K46" s="98">
        <f>(K44+K45)</f>
        <v>0</v>
      </c>
      <c r="L46" s="98">
        <f>(L44+L45)</f>
        <v>0</v>
      </c>
      <c r="M46" s="99"/>
      <c r="N46" s="100">
        <f>(N44+N45)</f>
        <v>0</v>
      </c>
      <c r="O46" s="98">
        <f>(O44+O45)</f>
        <v>0</v>
      </c>
      <c r="P46" s="98">
        <f>(P44+P45)</f>
        <v>0</v>
      </c>
      <c r="Q46" s="99"/>
      <c r="R46" s="100">
        <f>(R44+R45)</f>
        <v>0</v>
      </c>
      <c r="S46" s="98">
        <f>(S44+S45)</f>
        <v>0</v>
      </c>
      <c r="T46" s="98">
        <f>(T44+T45)</f>
        <v>0</v>
      </c>
      <c r="U46" s="99"/>
      <c r="V46" s="100">
        <f t="shared" si="15"/>
        <v>0</v>
      </c>
      <c r="W46" s="98">
        <f t="shared" si="15"/>
        <v>0</v>
      </c>
      <c r="X46" s="98">
        <f t="shared" si="14"/>
        <v>0</v>
      </c>
      <c r="Y46" s="99"/>
      <c r="Z46" s="87"/>
    </row>
    <row r="47" spans="1:26" s="22" customFormat="1">
      <c r="A47" s="118" t="s">
        <v>45</v>
      </c>
      <c r="B47" s="85"/>
      <c r="C47" s="86"/>
      <c r="D47" s="86"/>
      <c r="E47" s="102"/>
      <c r="F47" s="85"/>
      <c r="G47" s="86"/>
      <c r="H47" s="86"/>
      <c r="I47" s="102"/>
      <c r="J47" s="85"/>
      <c r="K47" s="86"/>
      <c r="L47" s="86"/>
      <c r="M47" s="102"/>
      <c r="N47" s="85"/>
      <c r="O47" s="86"/>
      <c r="P47" s="86"/>
      <c r="Q47" s="102"/>
      <c r="R47" s="85"/>
      <c r="S47" s="86"/>
      <c r="T47" s="86"/>
      <c r="U47" s="102"/>
      <c r="V47" s="85"/>
      <c r="W47" s="86"/>
      <c r="X47" s="86"/>
      <c r="Y47" s="102"/>
      <c r="Z47" s="87"/>
    </row>
    <row r="48" spans="1:26" s="22" customFormat="1">
      <c r="A48" s="117" t="s">
        <v>40</v>
      </c>
      <c r="B48" s="89">
        <v>0</v>
      </c>
      <c r="C48" s="90">
        <v>0</v>
      </c>
      <c r="D48" s="90">
        <v>0</v>
      </c>
      <c r="E48" s="91"/>
      <c r="F48" s="89">
        <v>0</v>
      </c>
      <c r="G48" s="90">
        <v>0</v>
      </c>
      <c r="H48" s="90">
        <v>0</v>
      </c>
      <c r="I48" s="91"/>
      <c r="J48" s="89">
        <v>0</v>
      </c>
      <c r="K48" s="90">
        <v>0</v>
      </c>
      <c r="L48" s="90">
        <v>0</v>
      </c>
      <c r="M48" s="91"/>
      <c r="N48" s="89">
        <v>0</v>
      </c>
      <c r="O48" s="90">
        <v>0</v>
      </c>
      <c r="P48" s="90">
        <v>0</v>
      </c>
      <c r="Q48" s="91"/>
      <c r="R48" s="89">
        <v>0</v>
      </c>
      <c r="S48" s="90">
        <v>0</v>
      </c>
      <c r="T48" s="90">
        <v>0</v>
      </c>
      <c r="U48" s="91"/>
      <c r="V48" s="94">
        <f t="shared" ref="V48:X52" si="16">SUM(B48,F48,J48,N48,R48)</f>
        <v>0</v>
      </c>
      <c r="W48" s="95">
        <f t="shared" si="16"/>
        <v>0</v>
      </c>
      <c r="X48" s="95">
        <f t="shared" si="16"/>
        <v>0</v>
      </c>
      <c r="Y48" s="91"/>
      <c r="Z48" s="87"/>
    </row>
    <row r="49" spans="1:27" s="22" customFormat="1">
      <c r="A49" s="117" t="s">
        <v>41</v>
      </c>
      <c r="B49" s="89">
        <v>0</v>
      </c>
      <c r="C49" s="90">
        <v>0</v>
      </c>
      <c r="D49" s="90">
        <v>0</v>
      </c>
      <c r="E49" s="91"/>
      <c r="F49" s="89">
        <v>0</v>
      </c>
      <c r="G49" s="90">
        <v>0</v>
      </c>
      <c r="H49" s="90">
        <v>0</v>
      </c>
      <c r="I49" s="91"/>
      <c r="J49" s="89">
        <v>0</v>
      </c>
      <c r="K49" s="90">
        <v>0</v>
      </c>
      <c r="L49" s="90">
        <v>0</v>
      </c>
      <c r="M49" s="91"/>
      <c r="N49" s="89">
        <v>0</v>
      </c>
      <c r="O49" s="90">
        <v>0</v>
      </c>
      <c r="P49" s="90">
        <v>0</v>
      </c>
      <c r="Q49" s="91"/>
      <c r="R49" s="89">
        <v>0</v>
      </c>
      <c r="S49" s="90">
        <v>0</v>
      </c>
      <c r="T49" s="90">
        <v>0</v>
      </c>
      <c r="U49" s="91"/>
      <c r="V49" s="94">
        <f t="shared" si="16"/>
        <v>0</v>
      </c>
      <c r="W49" s="95">
        <f t="shared" si="16"/>
        <v>0</v>
      </c>
      <c r="X49" s="95">
        <f t="shared" si="16"/>
        <v>0</v>
      </c>
      <c r="Y49" s="91"/>
      <c r="Z49" s="87"/>
    </row>
    <row r="50" spans="1:27" s="22" customFormat="1">
      <c r="A50" s="117" t="s">
        <v>42</v>
      </c>
      <c r="B50" s="89">
        <v>0</v>
      </c>
      <c r="C50" s="90">
        <v>0</v>
      </c>
      <c r="D50" s="90">
        <v>0</v>
      </c>
      <c r="E50" s="91"/>
      <c r="F50" s="89">
        <v>0</v>
      </c>
      <c r="G50" s="90">
        <v>0</v>
      </c>
      <c r="H50" s="90">
        <v>0</v>
      </c>
      <c r="I50" s="91"/>
      <c r="J50" s="89">
        <v>0</v>
      </c>
      <c r="K50" s="90">
        <v>0</v>
      </c>
      <c r="L50" s="90">
        <v>0</v>
      </c>
      <c r="M50" s="91"/>
      <c r="N50" s="89">
        <v>0</v>
      </c>
      <c r="O50" s="90">
        <v>0</v>
      </c>
      <c r="P50" s="90">
        <v>0</v>
      </c>
      <c r="Q50" s="91"/>
      <c r="R50" s="89">
        <v>0</v>
      </c>
      <c r="S50" s="90">
        <v>0</v>
      </c>
      <c r="T50" s="90">
        <v>0</v>
      </c>
      <c r="U50" s="91"/>
      <c r="V50" s="94">
        <f t="shared" si="16"/>
        <v>0</v>
      </c>
      <c r="W50" s="95">
        <f t="shared" si="16"/>
        <v>0</v>
      </c>
      <c r="X50" s="95">
        <f t="shared" si="16"/>
        <v>0</v>
      </c>
      <c r="Y50" s="91"/>
      <c r="Z50" s="87"/>
    </row>
    <row r="51" spans="1:27" s="22" customFormat="1">
      <c r="A51" s="117" t="s">
        <v>43</v>
      </c>
      <c r="B51" s="89">
        <v>0</v>
      </c>
      <c r="C51" s="90">
        <v>0</v>
      </c>
      <c r="D51" s="90">
        <v>0</v>
      </c>
      <c r="E51" s="91"/>
      <c r="F51" s="89">
        <v>0</v>
      </c>
      <c r="G51" s="90">
        <v>0</v>
      </c>
      <c r="H51" s="90">
        <v>0</v>
      </c>
      <c r="I51" s="91"/>
      <c r="J51" s="89">
        <v>0</v>
      </c>
      <c r="K51" s="90">
        <v>0</v>
      </c>
      <c r="L51" s="90">
        <v>0</v>
      </c>
      <c r="M51" s="91"/>
      <c r="N51" s="89">
        <v>0</v>
      </c>
      <c r="O51" s="90">
        <v>0</v>
      </c>
      <c r="P51" s="90">
        <v>0</v>
      </c>
      <c r="Q51" s="91"/>
      <c r="R51" s="89">
        <v>0</v>
      </c>
      <c r="S51" s="90">
        <v>0</v>
      </c>
      <c r="T51" s="90">
        <v>0</v>
      </c>
      <c r="U51" s="91"/>
      <c r="V51" s="94">
        <f t="shared" si="16"/>
        <v>0</v>
      </c>
      <c r="W51" s="95">
        <f t="shared" si="16"/>
        <v>0</v>
      </c>
      <c r="X51" s="95">
        <f t="shared" si="16"/>
        <v>0</v>
      </c>
      <c r="Y51" s="91"/>
      <c r="Z51" s="87"/>
    </row>
    <row r="52" spans="1:27" s="22" customFormat="1" ht="14.25" customHeight="1" thickBot="1">
      <c r="A52" s="107" t="s">
        <v>44</v>
      </c>
      <c r="B52" s="100">
        <f>SUM(B48:B51)</f>
        <v>0</v>
      </c>
      <c r="C52" s="98">
        <f>SUM(C48:C51)</f>
        <v>0</v>
      </c>
      <c r="D52" s="98">
        <f>SUM(D48:D51)</f>
        <v>0</v>
      </c>
      <c r="E52" s="99"/>
      <c r="F52" s="100">
        <f>SUM(F48:F51)</f>
        <v>0</v>
      </c>
      <c r="G52" s="98">
        <f>SUM(G48:G51)</f>
        <v>0</v>
      </c>
      <c r="H52" s="98">
        <f>SUM(H48:H51)</f>
        <v>0</v>
      </c>
      <c r="I52" s="99"/>
      <c r="J52" s="100">
        <f>SUM(J48:J51)</f>
        <v>0</v>
      </c>
      <c r="K52" s="98">
        <f>SUM(K48:K51)</f>
        <v>0</v>
      </c>
      <c r="L52" s="98">
        <f>SUM(L48:L51)</f>
        <v>0</v>
      </c>
      <c r="M52" s="99"/>
      <c r="N52" s="100">
        <f>SUM(N48:N51)</f>
        <v>0</v>
      </c>
      <c r="O52" s="98">
        <f>SUM(O48:O51)</f>
        <v>0</v>
      </c>
      <c r="P52" s="98">
        <f>SUM(P48:P51)</f>
        <v>0</v>
      </c>
      <c r="Q52" s="99"/>
      <c r="R52" s="100">
        <f>SUM(R48:R51)</f>
        <v>0</v>
      </c>
      <c r="S52" s="98">
        <f>SUM(S48:S51)</f>
        <v>0</v>
      </c>
      <c r="T52" s="98">
        <f>SUM(T48:T51)</f>
        <v>0</v>
      </c>
      <c r="U52" s="99"/>
      <c r="V52" s="100">
        <f t="shared" si="16"/>
        <v>0</v>
      </c>
      <c r="W52" s="98">
        <f t="shared" si="16"/>
        <v>0</v>
      </c>
      <c r="X52" s="98">
        <f t="shared" si="16"/>
        <v>0</v>
      </c>
      <c r="Y52" s="99"/>
      <c r="Z52" s="87"/>
    </row>
    <row r="53" spans="1:27" s="22" customFormat="1">
      <c r="A53" s="118" t="s">
        <v>50</v>
      </c>
      <c r="B53" s="85"/>
      <c r="C53" s="86"/>
      <c r="D53" s="86"/>
      <c r="E53" s="102"/>
      <c r="F53" s="85"/>
      <c r="G53" s="86"/>
      <c r="H53" s="86"/>
      <c r="I53" s="102"/>
      <c r="J53" s="85"/>
      <c r="K53" s="86"/>
      <c r="L53" s="86"/>
      <c r="M53" s="102"/>
      <c r="N53" s="85"/>
      <c r="O53" s="86"/>
      <c r="P53" s="86"/>
      <c r="Q53" s="102"/>
      <c r="R53" s="85"/>
      <c r="S53" s="86"/>
      <c r="T53" s="86"/>
      <c r="U53" s="102"/>
      <c r="V53" s="85"/>
      <c r="W53" s="86"/>
      <c r="X53" s="86"/>
      <c r="Y53" s="102"/>
      <c r="Z53" s="87"/>
    </row>
    <row r="54" spans="1:27" s="22" customFormat="1">
      <c r="A54" s="117" t="s">
        <v>46</v>
      </c>
      <c r="B54" s="89"/>
      <c r="C54" s="90">
        <v>0</v>
      </c>
      <c r="D54" s="90">
        <v>0</v>
      </c>
      <c r="E54" s="91"/>
      <c r="F54" s="89">
        <v>0</v>
      </c>
      <c r="G54" s="90">
        <v>0</v>
      </c>
      <c r="H54" s="90">
        <v>0</v>
      </c>
      <c r="I54" s="91"/>
      <c r="J54" s="89">
        <v>0</v>
      </c>
      <c r="K54" s="90">
        <v>0</v>
      </c>
      <c r="L54" s="90">
        <v>0</v>
      </c>
      <c r="M54" s="91"/>
      <c r="N54" s="89">
        <v>0</v>
      </c>
      <c r="O54" s="90">
        <v>0</v>
      </c>
      <c r="P54" s="90">
        <v>0</v>
      </c>
      <c r="Q54" s="91"/>
      <c r="R54" s="89">
        <v>0</v>
      </c>
      <c r="S54" s="90">
        <v>0</v>
      </c>
      <c r="T54" s="90">
        <v>0</v>
      </c>
      <c r="U54" s="91"/>
      <c r="V54" s="94">
        <f t="shared" ref="V54:X58" si="17">SUM(B54,F54,J54,N54,R54)</f>
        <v>0</v>
      </c>
      <c r="W54" s="95">
        <f t="shared" si="17"/>
        <v>0</v>
      </c>
      <c r="X54" s="95">
        <f t="shared" si="17"/>
        <v>0</v>
      </c>
      <c r="Y54" s="91"/>
      <c r="Z54" s="87"/>
    </row>
    <row r="55" spans="1:27" s="22" customFormat="1">
      <c r="A55" s="117" t="s">
        <v>47</v>
      </c>
      <c r="B55" s="89">
        <v>0</v>
      </c>
      <c r="C55" s="90">
        <v>0</v>
      </c>
      <c r="D55" s="90">
        <v>0</v>
      </c>
      <c r="E55" s="91"/>
      <c r="F55" s="89">
        <v>0</v>
      </c>
      <c r="G55" s="90">
        <v>0</v>
      </c>
      <c r="H55" s="90">
        <v>0</v>
      </c>
      <c r="I55" s="91"/>
      <c r="J55" s="89">
        <v>0</v>
      </c>
      <c r="K55" s="90">
        <v>0</v>
      </c>
      <c r="L55" s="90">
        <v>0</v>
      </c>
      <c r="M55" s="91"/>
      <c r="N55" s="89">
        <v>0</v>
      </c>
      <c r="O55" s="90">
        <v>0</v>
      </c>
      <c r="P55" s="90">
        <v>0</v>
      </c>
      <c r="Q55" s="91"/>
      <c r="R55" s="89">
        <v>0</v>
      </c>
      <c r="S55" s="90">
        <v>0</v>
      </c>
      <c r="T55" s="90">
        <v>0</v>
      </c>
      <c r="U55" s="91"/>
      <c r="V55" s="94">
        <f t="shared" si="17"/>
        <v>0</v>
      </c>
      <c r="W55" s="95">
        <f t="shared" si="17"/>
        <v>0</v>
      </c>
      <c r="X55" s="95">
        <f t="shared" si="17"/>
        <v>0</v>
      </c>
      <c r="Y55" s="91"/>
      <c r="Z55" s="87"/>
    </row>
    <row r="56" spans="1:27" s="22" customFormat="1">
      <c r="A56" s="117" t="s">
        <v>112</v>
      </c>
      <c r="B56" s="89">
        <v>0</v>
      </c>
      <c r="C56" s="90">
        <v>0</v>
      </c>
      <c r="D56" s="90">
        <v>0</v>
      </c>
      <c r="E56" s="91"/>
      <c r="F56" s="89">
        <v>0</v>
      </c>
      <c r="G56" s="90">
        <v>0</v>
      </c>
      <c r="H56" s="90">
        <v>0</v>
      </c>
      <c r="I56" s="91"/>
      <c r="J56" s="89">
        <v>0</v>
      </c>
      <c r="K56" s="90">
        <v>0</v>
      </c>
      <c r="L56" s="90">
        <v>0</v>
      </c>
      <c r="M56" s="91"/>
      <c r="N56" s="89">
        <v>0</v>
      </c>
      <c r="O56" s="90">
        <v>0</v>
      </c>
      <c r="P56" s="90">
        <v>0</v>
      </c>
      <c r="Q56" s="91"/>
      <c r="R56" s="89">
        <v>0</v>
      </c>
      <c r="S56" s="90">
        <v>0</v>
      </c>
      <c r="T56" s="90">
        <v>0</v>
      </c>
      <c r="U56" s="91"/>
      <c r="V56" s="94">
        <f t="shared" si="17"/>
        <v>0</v>
      </c>
      <c r="W56" s="95">
        <f t="shared" si="17"/>
        <v>0</v>
      </c>
      <c r="X56" s="95">
        <f t="shared" si="17"/>
        <v>0</v>
      </c>
      <c r="Y56" s="91"/>
      <c r="Z56" s="87"/>
    </row>
    <row r="57" spans="1:27" s="22" customFormat="1">
      <c r="A57" s="117" t="s">
        <v>113</v>
      </c>
      <c r="B57" s="89">
        <v>0</v>
      </c>
      <c r="C57" s="90">
        <v>0</v>
      </c>
      <c r="D57" s="90">
        <v>0</v>
      </c>
      <c r="E57" s="91"/>
      <c r="F57" s="89">
        <v>0</v>
      </c>
      <c r="G57" s="90">
        <v>0</v>
      </c>
      <c r="H57" s="90">
        <v>0</v>
      </c>
      <c r="I57" s="91"/>
      <c r="J57" s="89">
        <v>0</v>
      </c>
      <c r="K57" s="90">
        <v>0</v>
      </c>
      <c r="L57" s="90">
        <v>0</v>
      </c>
      <c r="M57" s="91"/>
      <c r="N57" s="89">
        <v>0</v>
      </c>
      <c r="O57" s="90">
        <v>0</v>
      </c>
      <c r="P57" s="90">
        <v>0</v>
      </c>
      <c r="Q57" s="91"/>
      <c r="R57" s="89">
        <v>0</v>
      </c>
      <c r="S57" s="90">
        <v>0</v>
      </c>
      <c r="T57" s="90">
        <v>0</v>
      </c>
      <c r="U57" s="91"/>
      <c r="V57" s="94">
        <f t="shared" si="17"/>
        <v>0</v>
      </c>
      <c r="W57" s="95">
        <f t="shared" si="17"/>
        <v>0</v>
      </c>
      <c r="X57" s="95">
        <f t="shared" si="17"/>
        <v>0</v>
      </c>
      <c r="Y57" s="91"/>
      <c r="Z57" s="87"/>
    </row>
    <row r="58" spans="1:27" s="22" customFormat="1">
      <c r="A58" s="117" t="s">
        <v>48</v>
      </c>
      <c r="B58" s="89">
        <v>0</v>
      </c>
      <c r="C58" s="90">
        <v>0</v>
      </c>
      <c r="D58" s="90">
        <v>0</v>
      </c>
      <c r="E58" s="91"/>
      <c r="F58" s="89">
        <v>0</v>
      </c>
      <c r="G58" s="90">
        <v>0</v>
      </c>
      <c r="H58" s="90">
        <v>0</v>
      </c>
      <c r="I58" s="91"/>
      <c r="J58" s="89">
        <v>0</v>
      </c>
      <c r="K58" s="90">
        <v>0</v>
      </c>
      <c r="L58" s="90">
        <v>0</v>
      </c>
      <c r="M58" s="91"/>
      <c r="N58" s="89">
        <v>0</v>
      </c>
      <c r="O58" s="90">
        <v>0</v>
      </c>
      <c r="P58" s="90">
        <v>0</v>
      </c>
      <c r="Q58" s="91"/>
      <c r="R58" s="89">
        <v>0</v>
      </c>
      <c r="S58" s="90">
        <v>0</v>
      </c>
      <c r="T58" s="90">
        <v>0</v>
      </c>
      <c r="U58" s="91"/>
      <c r="V58" s="94">
        <f t="shared" si="17"/>
        <v>0</v>
      </c>
      <c r="W58" s="95">
        <f t="shared" si="17"/>
        <v>0</v>
      </c>
      <c r="X58" s="95">
        <f t="shared" si="17"/>
        <v>0</v>
      </c>
      <c r="Y58" s="91"/>
      <c r="Z58" s="87"/>
    </row>
    <row r="59" spans="1:27" s="22" customFormat="1">
      <c r="A59" s="117" t="s">
        <v>32</v>
      </c>
      <c r="B59" s="119"/>
      <c r="C59" s="120"/>
      <c r="D59" s="120"/>
      <c r="E59" s="91"/>
      <c r="F59" s="119"/>
      <c r="G59" s="120"/>
      <c r="H59" s="120"/>
      <c r="I59" s="91"/>
      <c r="J59" s="119"/>
      <c r="K59" s="120"/>
      <c r="L59" s="120"/>
      <c r="M59" s="91"/>
      <c r="N59" s="119"/>
      <c r="O59" s="120"/>
      <c r="P59" s="120"/>
      <c r="Q59" s="91"/>
      <c r="R59" s="119"/>
      <c r="S59" s="120"/>
      <c r="T59" s="120"/>
      <c r="U59" s="91"/>
      <c r="V59" s="119"/>
      <c r="W59" s="120"/>
      <c r="X59" s="120"/>
      <c r="Y59" s="91"/>
      <c r="Z59" s="87"/>
      <c r="AA59" s="121"/>
    </row>
    <row r="60" spans="1:27" s="22" customFormat="1">
      <c r="A60" s="122" t="s">
        <v>54</v>
      </c>
      <c r="B60" s="89"/>
      <c r="C60" s="90">
        <v>0</v>
      </c>
      <c r="D60" s="90">
        <v>0</v>
      </c>
      <c r="E60" s="91"/>
      <c r="F60" s="89">
        <v>0</v>
      </c>
      <c r="G60" s="90">
        <v>0</v>
      </c>
      <c r="H60" s="90">
        <v>0</v>
      </c>
      <c r="I60" s="91"/>
      <c r="J60" s="89">
        <v>0</v>
      </c>
      <c r="K60" s="90">
        <v>0</v>
      </c>
      <c r="L60" s="90">
        <v>0</v>
      </c>
      <c r="M60" s="91"/>
      <c r="N60" s="89">
        <v>0</v>
      </c>
      <c r="O60" s="90">
        <v>0</v>
      </c>
      <c r="P60" s="90">
        <v>0</v>
      </c>
      <c r="Q60" s="91"/>
      <c r="R60" s="89">
        <v>0</v>
      </c>
      <c r="S60" s="90">
        <v>0</v>
      </c>
      <c r="T60" s="90">
        <v>0</v>
      </c>
      <c r="U60" s="91"/>
      <c r="V60" s="94">
        <f t="shared" ref="V60:X65" si="18">SUM(B60,F60,J60,N60,R60)</f>
        <v>0</v>
      </c>
      <c r="W60" s="95">
        <f t="shared" si="18"/>
        <v>0</v>
      </c>
      <c r="X60" s="95">
        <f t="shared" si="18"/>
        <v>0</v>
      </c>
      <c r="Y60" s="91"/>
      <c r="Z60" s="87"/>
      <c r="AA60" s="121"/>
    </row>
    <row r="61" spans="1:27" s="22" customFormat="1">
      <c r="A61" s="122" t="s">
        <v>55</v>
      </c>
      <c r="B61" s="89">
        <v>0</v>
      </c>
      <c r="C61" s="90">
        <v>0</v>
      </c>
      <c r="D61" s="90">
        <v>0</v>
      </c>
      <c r="E61" s="91"/>
      <c r="F61" s="89">
        <v>0</v>
      </c>
      <c r="G61" s="90">
        <v>0</v>
      </c>
      <c r="H61" s="90">
        <v>0</v>
      </c>
      <c r="I61" s="91"/>
      <c r="J61" s="89">
        <v>0</v>
      </c>
      <c r="K61" s="90">
        <v>0</v>
      </c>
      <c r="L61" s="90">
        <v>0</v>
      </c>
      <c r="M61" s="91"/>
      <c r="N61" s="89">
        <v>0</v>
      </c>
      <c r="O61" s="90">
        <v>0</v>
      </c>
      <c r="P61" s="90">
        <v>0</v>
      </c>
      <c r="Q61" s="91"/>
      <c r="R61" s="89">
        <v>0</v>
      </c>
      <c r="S61" s="90">
        <v>0</v>
      </c>
      <c r="T61" s="90">
        <v>0</v>
      </c>
      <c r="U61" s="91"/>
      <c r="V61" s="94">
        <f t="shared" si="18"/>
        <v>0</v>
      </c>
      <c r="W61" s="95">
        <f t="shared" si="18"/>
        <v>0</v>
      </c>
      <c r="X61" s="95">
        <f t="shared" si="18"/>
        <v>0</v>
      </c>
      <c r="Y61" s="91"/>
      <c r="Z61" s="87"/>
      <c r="AA61" s="121"/>
    </row>
    <row r="62" spans="1:27" s="22" customFormat="1">
      <c r="A62" s="122" t="s">
        <v>189</v>
      </c>
      <c r="B62" s="94">
        <f>IF(OR($S$5="Federal",$S$5="Private"),SUM(B13:B14)*(($J$75+$K$75)*3+($J$76+$K$76)),0)</f>
        <v>0</v>
      </c>
      <c r="C62" s="95">
        <f>IF(OR($S$5="BoR - EPSCOR",$S$5="BoR - RCS/ITRS/PoCP",$S$5="BoR - ATLAS/ENH"),SUM(B13:B14)*(3*$J$75+$J$76),0)</f>
        <v>0</v>
      </c>
      <c r="D62" s="90">
        <v>0</v>
      </c>
      <c r="E62" s="91"/>
      <c r="F62" s="94">
        <f>IF(OR($S$5="Federal",$S$5="Private"),SUM(F13:F14)*(($J$75+$K$75)*3+($J$76+$K$76)),0)</f>
        <v>0</v>
      </c>
      <c r="G62" s="95">
        <f>IF(OR($S$5="BoR - EPSCOR",$S$5="BoR - RCS/ITRS/PoCP",$S$5="BoR - ATLAS/ENH"),SUM(F13:F14)*(3*$J$75+$J$76),0)</f>
        <v>0</v>
      </c>
      <c r="H62" s="90">
        <v>0</v>
      </c>
      <c r="I62" s="91"/>
      <c r="J62" s="94">
        <f>IF(OR($S$5="Federal",$S$5="Private"),SUM(J13:J14)*(($J$75+$K$75)*3+($J$76+$K$76)),0)</f>
        <v>0</v>
      </c>
      <c r="K62" s="95">
        <f>IF(OR($S$5="BoR - EPSCOR",$S$5="BoR - RCS/ITRS/PoCP",$S$5="BoR - ATLAS/ENH"),SUM(J13:J14)*(3*$J$75+$J$76),0)</f>
        <v>0</v>
      </c>
      <c r="L62" s="90">
        <v>0</v>
      </c>
      <c r="M62" s="91"/>
      <c r="N62" s="94">
        <f>IF(OR($S$5="Federal",$S$5="Private"),SUM(N13:N14)*(($J$75+$K$75)*3+($J$76+$K$76)),0)</f>
        <v>0</v>
      </c>
      <c r="O62" s="95">
        <f>IF(OR($S$5="BoR - EPSCOR",$S$5="BoR - RCS/ITRS/PoCP",$S$5="BoR - ATLAS/ENH"),SUM(N13:N14)*(3*$J$75+$J$76),0)</f>
        <v>0</v>
      </c>
      <c r="P62" s="90">
        <v>0</v>
      </c>
      <c r="Q62" s="91"/>
      <c r="R62" s="94">
        <f>IF(OR($S$5="Federal",$S$5="Private"),SUM(R13:R14)*(($J$75+$K$75)*3+($J$76+$K$76)),0)</f>
        <v>0</v>
      </c>
      <c r="S62" s="95">
        <f>IF(OR($S$5="BoR - EPSCOR",$S$5="BoR - RCS/ITRS/PoCP",$S$5="BoR - ATLAS/ENH"),SUM(R13:R14)*(3*$J$75+$J$76),0)</f>
        <v>0</v>
      </c>
      <c r="T62" s="90">
        <v>0</v>
      </c>
      <c r="U62" s="91"/>
      <c r="V62" s="94">
        <f t="shared" si="18"/>
        <v>0</v>
      </c>
      <c r="W62" s="95">
        <f t="shared" si="18"/>
        <v>0</v>
      </c>
      <c r="X62" s="95">
        <f t="shared" si="18"/>
        <v>0</v>
      </c>
      <c r="Y62" s="91"/>
      <c r="Z62" s="87"/>
      <c r="AA62" s="121"/>
    </row>
    <row r="63" spans="1:27" s="22" customFormat="1">
      <c r="A63" s="122" t="s">
        <v>190</v>
      </c>
      <c r="B63" s="85"/>
      <c r="C63" s="90">
        <v>0</v>
      </c>
      <c r="D63" s="120">
        <v>0</v>
      </c>
      <c r="E63" s="91"/>
      <c r="F63" s="85"/>
      <c r="G63" s="90">
        <v>0</v>
      </c>
      <c r="H63" s="120">
        <v>0</v>
      </c>
      <c r="I63" s="91"/>
      <c r="J63" s="85"/>
      <c r="K63" s="90">
        <v>0</v>
      </c>
      <c r="L63" s="120">
        <v>0</v>
      </c>
      <c r="M63" s="91"/>
      <c r="N63" s="85"/>
      <c r="O63" s="90">
        <v>0</v>
      </c>
      <c r="P63" s="120">
        <v>0</v>
      </c>
      <c r="Q63" s="91"/>
      <c r="R63" s="85"/>
      <c r="S63" s="90">
        <v>0</v>
      </c>
      <c r="T63" s="120">
        <v>0</v>
      </c>
      <c r="U63" s="91"/>
      <c r="V63" s="85"/>
      <c r="W63" s="86"/>
      <c r="X63" s="120">
        <v>0</v>
      </c>
      <c r="Y63" s="91"/>
      <c r="Z63" s="87"/>
      <c r="AA63" s="121"/>
    </row>
    <row r="64" spans="1:27" s="22" customFormat="1" ht="13.8" thickBot="1">
      <c r="A64" s="107" t="s">
        <v>49</v>
      </c>
      <c r="B64" s="100">
        <f>SUM(B54:B62)</f>
        <v>0</v>
      </c>
      <c r="C64" s="98">
        <f>SUM(C54:C62)</f>
        <v>0</v>
      </c>
      <c r="D64" s="98">
        <f>SUM(D54:D63)</f>
        <v>0</v>
      </c>
      <c r="E64" s="99"/>
      <c r="F64" s="100">
        <f>SUM(F54:F62)</f>
        <v>0</v>
      </c>
      <c r="G64" s="98">
        <f>SUM(G54:G62)</f>
        <v>0</v>
      </c>
      <c r="H64" s="98">
        <f>SUM(H54:H63)</f>
        <v>0</v>
      </c>
      <c r="I64" s="99"/>
      <c r="J64" s="100">
        <f>SUM(J54:J62)</f>
        <v>0</v>
      </c>
      <c r="K64" s="98">
        <f>SUM(K54:K62)</f>
        <v>0</v>
      </c>
      <c r="L64" s="98">
        <f>SUM(L54:L63)</f>
        <v>0</v>
      </c>
      <c r="M64" s="99"/>
      <c r="N64" s="100">
        <f>SUM(N54:N62)</f>
        <v>0</v>
      </c>
      <c r="O64" s="98">
        <f>SUM(O54:O62)</f>
        <v>0</v>
      </c>
      <c r="P64" s="98">
        <f>SUM(P54:P63)</f>
        <v>0</v>
      </c>
      <c r="Q64" s="99"/>
      <c r="R64" s="100">
        <f>SUM(R54:R62)</f>
        <v>0</v>
      </c>
      <c r="S64" s="98">
        <f>SUM(S54:S62)</f>
        <v>0</v>
      </c>
      <c r="T64" s="98">
        <f>SUM(T54:T63)</f>
        <v>0</v>
      </c>
      <c r="U64" s="99"/>
      <c r="V64" s="100">
        <f>SUM(B64,F64,J64,N64,R64)</f>
        <v>0</v>
      </c>
      <c r="W64" s="98">
        <f>SUM(C64,G64,K64,O64,S64)</f>
        <v>0</v>
      </c>
      <c r="X64" s="98">
        <f t="shared" si="18"/>
        <v>0</v>
      </c>
      <c r="Y64" s="99"/>
      <c r="Z64" s="87"/>
      <c r="AA64" s="121"/>
    </row>
    <row r="65" spans="1:26" s="22" customFormat="1" ht="13.8" thickBot="1">
      <c r="A65" s="123" t="s">
        <v>51</v>
      </c>
      <c r="B65" s="124">
        <f>B41+B42+B46+B52+B64</f>
        <v>0</v>
      </c>
      <c r="C65" s="125">
        <f>C41+C42+C46+C52+C64</f>
        <v>0</v>
      </c>
      <c r="D65" s="125">
        <f>D41+D42+D46+D52+D64</f>
        <v>0</v>
      </c>
      <c r="E65" s="126"/>
      <c r="F65" s="124">
        <f>F41+F42+F46+F52+F64</f>
        <v>0</v>
      </c>
      <c r="G65" s="125">
        <f>G41+G42+G46+G52+G64</f>
        <v>0</v>
      </c>
      <c r="H65" s="125">
        <f>H41+H42+H46+H52+H64</f>
        <v>0</v>
      </c>
      <c r="I65" s="126"/>
      <c r="J65" s="124">
        <f>J41+J42+J46+J52+J64</f>
        <v>0</v>
      </c>
      <c r="K65" s="125">
        <f>K41+K42+K46+K52+K64</f>
        <v>0</v>
      </c>
      <c r="L65" s="125">
        <f>L41+L42+L46+L52+L64</f>
        <v>0</v>
      </c>
      <c r="M65" s="126"/>
      <c r="N65" s="124">
        <f>N41+N42+N46+N52+N64</f>
        <v>0</v>
      </c>
      <c r="O65" s="125">
        <f>O41+O42+O46+O52+O64</f>
        <v>0</v>
      </c>
      <c r="P65" s="125">
        <f>P41+P42+P46+P52+P64</f>
        <v>0</v>
      </c>
      <c r="Q65" s="126"/>
      <c r="R65" s="124">
        <f>R41+R42+R46+R52+R64</f>
        <v>0</v>
      </c>
      <c r="S65" s="125">
        <f>S41+S42+S46+S52+S64</f>
        <v>0</v>
      </c>
      <c r="T65" s="125">
        <f>T41+T42+T46+T52+T64</f>
        <v>0</v>
      </c>
      <c r="U65" s="126"/>
      <c r="V65" s="124">
        <f>SUM(B65,F65,J65,N65,R65)</f>
        <v>0</v>
      </c>
      <c r="W65" s="125">
        <f>SUM(C65,G65,K65,O65,S65)</f>
        <v>0</v>
      </c>
      <c r="X65" s="125">
        <f t="shared" si="18"/>
        <v>0</v>
      </c>
      <c r="Y65" s="126"/>
      <c r="Z65" s="87"/>
    </row>
    <row r="66" spans="1:26" s="22" customFormat="1">
      <c r="A66" s="127" t="s">
        <v>111</v>
      </c>
      <c r="B66" s="115"/>
      <c r="C66" s="116"/>
      <c r="D66" s="116"/>
      <c r="E66" s="106"/>
      <c r="F66" s="115"/>
      <c r="G66" s="116"/>
      <c r="H66" s="116"/>
      <c r="I66" s="106"/>
      <c r="J66" s="115"/>
      <c r="K66" s="116"/>
      <c r="L66" s="116"/>
      <c r="M66" s="106"/>
      <c r="N66" s="115"/>
      <c r="O66" s="116"/>
      <c r="P66" s="116"/>
      <c r="Q66" s="106"/>
      <c r="R66" s="115"/>
      <c r="S66" s="116"/>
      <c r="T66" s="116"/>
      <c r="U66" s="106"/>
      <c r="V66" s="115"/>
      <c r="W66" s="116"/>
      <c r="X66" s="116"/>
      <c r="Y66" s="106"/>
      <c r="Z66" s="87"/>
    </row>
    <row r="67" spans="1:26" s="22" customFormat="1">
      <c r="A67" s="128" t="s">
        <v>99</v>
      </c>
      <c r="B67" s="94">
        <f>IF($S$5='[1]Agency Type'!$A$1,B39, IF($S$5='[1]Agency Type'!$A$2,B39, IF($S$5='[1]Agency Type'!$A$3,(B65-B62), IF($S$5='[1]Agency Type'!$A$4,(B65-B62), IF($S$5='[1]Agency Type'!$A$5,B39, IF($S$5='[1]Agency Type'!$A$6,B41, IF($S$5='[1]Agency Type'!$A$7,B65, IF($S$5='[1]Agency Type'!$A$8,B65, IF($S$5='[1]Agency Type'!$A$9,B41, IF($S$5='[1]Agency Type'!$A$10,B39,"NA"))))))))))</f>
        <v>0</v>
      </c>
      <c r="C67" s="95">
        <f>IF($S$5='[1]Agency Type'!$A$1,C39, IF($S$5='[1]Agency Type'!$A$2,C39, IF($S$5='[1]Agency Type'!$A$3,(C65-C62), IF($S$5='[1]Agency Type'!$A$4,(C65-C62), IF($S$5='[1]Agency Type'!$A$5,C39, IF($S$5='[1]Agency Type'!$A$6,C41, IF($S$5='[1]Agency Type'!$A$7,C65, IF($S$5='[1]Agency Type'!$A$8,C65, IF($S$5='[1]Agency Type'!$A$9,C41, IF($S$5='[1]Agency Type'!$A$10,C39,"NA"))))))))))</f>
        <v>0</v>
      </c>
      <c r="D67" s="95">
        <f>IF($S$5='[1]Agency Type'!$A$1,D39, IF($S$5='[1]Agency Type'!$A$2,D39, IF($S$5='[1]Agency Type'!$A$3,(D65-D62), IF($S$5='[1]Agency Type'!$A$4,(D65-D62), IF($S$5='[1]Agency Type'!$A$5,D39, IF($S$5='[1]Agency Type'!$A$6,D41, IF($S$5='[1]Agency Type'!$A$7,D65, IF($S$5='[1]Agency Type'!$A$8,D65, IF($S$5='[1]Agency Type'!$A$9,D41, IF($S$5='[1]Agency Type'!$A$10,D39,"NA"))))))))))</f>
        <v>0</v>
      </c>
      <c r="E67" s="102"/>
      <c r="F67" s="94">
        <f>IF($S$5='[1]Agency Type'!$A$1,F39, IF($S$5='[1]Agency Type'!$A$2,F39, IF($S$5='[1]Agency Type'!$A$3,(F65-F62), IF($S$5='[1]Agency Type'!$A$4,(F65-F62), IF($S$5='[1]Agency Type'!$A$5,F39, IF($S$5='[1]Agency Type'!$A$6,F41, IF($S$5='[1]Agency Type'!$A$7,F65, IF($S$5='[1]Agency Type'!$A$8,F65, IF($S$5='[1]Agency Type'!$A$9,F41, IF($S$5='[1]Agency Type'!$A$10,F39,"NA"))))))))))</f>
        <v>0</v>
      </c>
      <c r="G67" s="95">
        <f>IF($S$5='[1]Agency Type'!$A$1,G39, IF($S$5='[1]Agency Type'!$A$2,G39, IF($S$5='[1]Agency Type'!$A$3,(G65-G62), IF($S$5='[1]Agency Type'!$A$4,(G65-G62), IF($S$5='[1]Agency Type'!$A$5,G39, IF($S$5='[1]Agency Type'!$A$6,G41, IF($S$5='[1]Agency Type'!$A$7,G65, IF($S$5='[1]Agency Type'!$A$8,G65, IF($S$5='[1]Agency Type'!$A$9,G41, IF($S$5='[1]Agency Type'!$A$10,G39,"NA"))))))))))</f>
        <v>0</v>
      </c>
      <c r="H67" s="95">
        <f>IF($S$5='[1]Agency Type'!$A$1,H39, IF($S$5='[1]Agency Type'!$A$2,H39, IF($S$5='[1]Agency Type'!$A$3,(H65-H62), IF($S$5='[1]Agency Type'!$A$4,(H65-H62), IF($S$5='[1]Agency Type'!$A$5,H39, IF($S$5='[1]Agency Type'!$A$6,H41, IF($S$5='[1]Agency Type'!$A$7,H65, IF($S$5='[1]Agency Type'!$A$8,H65, IF($S$5='[1]Agency Type'!$A$9,H41, IF($S$5='[1]Agency Type'!$A$10,H39,"NA"))))))))))</f>
        <v>0</v>
      </c>
      <c r="I67" s="102"/>
      <c r="J67" s="94">
        <f>IF($S$5='[1]Agency Type'!$A$1,J39, IF($S$5='[1]Agency Type'!$A$2,J39, IF($S$5='[1]Agency Type'!$A$3,(J65-J62), IF($S$5='[1]Agency Type'!$A$4,(J65-J62), IF($S$5='[1]Agency Type'!$A$5,J39, IF($S$5='[1]Agency Type'!$A$6,J41, IF($S$5='[1]Agency Type'!$A$7,J65, IF($S$5='[1]Agency Type'!$A$8,J65, IF($S$5='[1]Agency Type'!$A$9,J41, IF($S$5='[1]Agency Type'!$A$10,J39,"NA"))))))))))</f>
        <v>0</v>
      </c>
      <c r="K67" s="95">
        <f>IF($S$5='[1]Agency Type'!$A$1,K39, IF($S$5='[1]Agency Type'!$A$2,K39, IF($S$5='[1]Agency Type'!$A$3,(K65-K62), IF($S$5='[1]Agency Type'!$A$4,(K65-K62), IF($S$5='[1]Agency Type'!$A$5,K39, IF($S$5='[1]Agency Type'!$A$6,K41, IF($S$5='[1]Agency Type'!$A$7,K65, IF($S$5='[1]Agency Type'!$A$8,K65, IF($S$5='[1]Agency Type'!$A$9,K41, IF($S$5='[1]Agency Type'!$A$10,K39,"NA"))))))))))</f>
        <v>0</v>
      </c>
      <c r="L67" s="95">
        <f>IF($S$5='[1]Agency Type'!$A$1,L39, IF($S$5='[1]Agency Type'!$A$2,L39, IF($S$5='[1]Agency Type'!$A$3,(L65-L62), IF($S$5='[1]Agency Type'!$A$4,(L65-L62), IF($S$5='[1]Agency Type'!$A$5,L39, IF($S$5='[1]Agency Type'!$A$6,L41, IF($S$5='[1]Agency Type'!$A$7,L65, IF($S$5='[1]Agency Type'!$A$8,L65, IF($S$5='[1]Agency Type'!$A$9,L41, IF($S$5='[1]Agency Type'!$A$10,L39,"NA"))))))))))</f>
        <v>0</v>
      </c>
      <c r="M67" s="102"/>
      <c r="N67" s="94">
        <f>IF($S$5='[1]Agency Type'!$A$1,N39, IF($S$5='[1]Agency Type'!$A$2,N39, IF($S$5='[1]Agency Type'!$A$3,(N65-N62), IF($S$5='[1]Agency Type'!$A$4,(N65-N62), IF($S$5='[1]Agency Type'!$A$5,N39, IF($S$5='[1]Agency Type'!$A$6,N41, IF($S$5='[1]Agency Type'!$A$7,N65, IF($S$5='[1]Agency Type'!$A$8,N65, IF($S$5='[1]Agency Type'!$A$9,N41, IF($S$5='[1]Agency Type'!$A$10,N39,"NA"))))))))))</f>
        <v>0</v>
      </c>
      <c r="O67" s="95">
        <f>IF($S$5='[1]Agency Type'!$A$1,O39, IF($S$5='[1]Agency Type'!$A$2,O39, IF($S$5='[1]Agency Type'!$A$3,(O65-O62), IF($S$5='[1]Agency Type'!$A$4,(O65-O62), IF($S$5='[1]Agency Type'!$A$5,O39, IF($S$5='[1]Agency Type'!$A$6,O41, IF($S$5='[1]Agency Type'!$A$7,O65, IF($S$5='[1]Agency Type'!$A$8,O65, IF($S$5='[1]Agency Type'!$A$9,O41, IF($S$5='[1]Agency Type'!$A$10,O39,"NA"))))))))))</f>
        <v>0</v>
      </c>
      <c r="P67" s="95">
        <f>IF($S$5='[1]Agency Type'!$A$1,P39, IF($S$5='[1]Agency Type'!$A$2,P39, IF($S$5='[1]Agency Type'!$A$3,(P65-P62), IF($S$5='[1]Agency Type'!$A$4,(P65-P62), IF($S$5='[1]Agency Type'!$A$5,P39, IF($S$5='[1]Agency Type'!$A$6,P41, IF($S$5='[1]Agency Type'!$A$7,P65, IF($S$5='[1]Agency Type'!$A$8,P65, IF($S$5='[1]Agency Type'!$A$9,P41, IF($S$5='[1]Agency Type'!$A$10,P39,"NA"))))))))))</f>
        <v>0</v>
      </c>
      <c r="Q67" s="102"/>
      <c r="R67" s="94">
        <f>IF($S$5='[1]Agency Type'!$A$1,R39, IF($S$5='[1]Agency Type'!$A$2,R39, IF($S$5='[1]Agency Type'!$A$3,(R65-R62), IF($S$5='[1]Agency Type'!$A$4,(R65-R62), IF($S$5='[1]Agency Type'!$A$5,R39, IF($S$5='[1]Agency Type'!$A$6,R41, IF($S$5='[1]Agency Type'!$A$7,R65, IF($S$5='[1]Agency Type'!$A$8,R65, IF($S$5='[1]Agency Type'!$A$9,R41, IF($S$5='[1]Agency Type'!$A$10,R39,"NA"))))))))))</f>
        <v>0</v>
      </c>
      <c r="S67" s="95">
        <f>IF($S$5='[1]Agency Type'!$A$1,S39, IF($S$5='[1]Agency Type'!$A$2,S39, IF($S$5='[1]Agency Type'!$A$3,(S65-S62), IF($S$5='[1]Agency Type'!$A$4,(S65-S62), IF($S$5='[1]Agency Type'!$A$5,S39, IF($S$5='[1]Agency Type'!$A$6,S41, IF($S$5='[1]Agency Type'!$A$7,S65, IF($S$5='[1]Agency Type'!$A$8,S65, IF($S$5='[1]Agency Type'!$A$9,S41, IF($S$5='[1]Agency Type'!$A$10,S39,"NA"))))))))))</f>
        <v>0</v>
      </c>
      <c r="T67" s="95">
        <f>IF($S$5='[1]Agency Type'!$A$1,T39, IF($S$5='[1]Agency Type'!$A$2,T39, IF($S$5='[1]Agency Type'!$A$3,(T65-T62), IF($S$5='[1]Agency Type'!$A$4,(T65-T62), IF($S$5='[1]Agency Type'!$A$5,T39, IF($S$5='[1]Agency Type'!$A$6,T41, IF($S$5='[1]Agency Type'!$A$7,T65, IF($S$5='[1]Agency Type'!$A$8,T65, IF($S$5='[1]Agency Type'!$A$9,T41, IF($S$5='[1]Agency Type'!$A$10,T39,"NA"))))))))))</f>
        <v>0</v>
      </c>
      <c r="U67" s="102"/>
      <c r="V67" s="85"/>
      <c r="W67" s="86"/>
      <c r="X67" s="86"/>
      <c r="Y67" s="102"/>
      <c r="Z67" s="87"/>
    </row>
    <row r="68" spans="1:26" s="22" customFormat="1" ht="14.25" customHeight="1">
      <c r="A68" s="129" t="s">
        <v>83</v>
      </c>
      <c r="B68" s="94">
        <f>IF(B65&gt;10000,B67*$S$8,0)</f>
        <v>0</v>
      </c>
      <c r="C68" s="95">
        <f>IF(C65&gt;10000,C67*$S$8,0)</f>
        <v>0</v>
      </c>
      <c r="D68" s="95">
        <f>IF(D65&gt;10000,D67*$S$8,0)</f>
        <v>0</v>
      </c>
      <c r="E68" s="91"/>
      <c r="F68" s="94">
        <f>IF(F65&gt;10000,F67*$S$8,0)</f>
        <v>0</v>
      </c>
      <c r="G68" s="95">
        <f>IF(G65&gt;10000,G67*$S$8,0)</f>
        <v>0</v>
      </c>
      <c r="H68" s="95">
        <f>IF(H65&gt;10000,H67*$S$8,0)</f>
        <v>0</v>
      </c>
      <c r="I68" s="91"/>
      <c r="J68" s="94">
        <f>IF(J65&gt;10000,J67*$S$8,0)</f>
        <v>0</v>
      </c>
      <c r="K68" s="95">
        <f>IF(K65&gt;10000,K67*$S$8,0)</f>
        <v>0</v>
      </c>
      <c r="L68" s="95">
        <f>IF(L65&gt;10000,L67*$S$8,0)</f>
        <v>0</v>
      </c>
      <c r="M68" s="91"/>
      <c r="N68" s="94">
        <f>IF(N65&gt;10000,N67*$S$8,0)</f>
        <v>0</v>
      </c>
      <c r="O68" s="95">
        <f>IF(O65&gt;10000,O67*$S$8,0)</f>
        <v>0</v>
      </c>
      <c r="P68" s="95">
        <f>IF(P65&gt;10000,P67*$S$8,0)</f>
        <v>0</v>
      </c>
      <c r="Q68" s="91"/>
      <c r="R68" s="94">
        <f>IF(R65&gt;10000,R67*$S$8,0)</f>
        <v>0</v>
      </c>
      <c r="S68" s="95">
        <f>IF(S65&gt;10000,S67*$S$8,0)</f>
        <v>0</v>
      </c>
      <c r="T68" s="95">
        <f>IF(T65&gt;10000,T67*$S$8,0)</f>
        <v>0</v>
      </c>
      <c r="U68" s="91"/>
      <c r="V68" s="94">
        <f>SUM(B68,F68,J68,N68,R68)</f>
        <v>0</v>
      </c>
      <c r="W68" s="125">
        <f>SUM(C68,G68,K68,O68,S68)</f>
        <v>0</v>
      </c>
      <c r="X68" s="95">
        <f>SUM(D68,H68,L68,P68,T68)</f>
        <v>0</v>
      </c>
      <c r="Y68" s="91"/>
      <c r="Z68" s="87"/>
    </row>
    <row r="69" spans="1:26" s="22" customFormat="1" ht="14.25" customHeight="1" thickBot="1">
      <c r="A69" s="130" t="s">
        <v>25</v>
      </c>
      <c r="B69" s="131"/>
      <c r="C69" s="284" t="str">
        <f>IF((AND($S$5='[1]Agency Type'!$A$1, B68&lt;($B$39*$S$6))),((B39*$S$6)-B68), IF((AND($S$5='[1]Agency Type'!$A$2, B68&lt;(B39*$S$6))), ((B39*$S$6)-B68), IF((AND($S$5='[1]Agency Type'!$A$3, B68&lt;(B67*$S$6))), ((B67*$S$6)-B68), IF((AND($S$5='[1]Agency Type'!$A$4,B68&lt;(B67*$S$6))), ((B67*$S$6)-B68), IF((AND($S$5='[1]Agency Type'!$A$5, B68&lt;($S$6*B39))), (($S$6*B39)-B68),  IF((AND($S$5='[1]Agency Type'!$A$6, B68,($S$6*B41))), (($S$6*B41)-B68), IF((AND($S$5='[1]Agency Type'!$A$7, B68&lt;(0.22*B67))), ((0.22*B67)-B68), IF((AND($S$5='[1]Agency Type'!$A$8, B68&lt;(0.22*B67))), ((0.22*B67)-B68), IF((AND($S$5='[1]Agency Type'!B10, B68&lt;($S$6*B41))), (($S$6*B41)-B68), IF((AND($S$5='[1]Agency Type'!$A$10, B68&lt;($S$6*B39))), (($S$6*B39)-B68),"-"))))))))))</f>
        <v>-</v>
      </c>
      <c r="D69" s="180"/>
      <c r="E69" s="99"/>
      <c r="F69" s="131"/>
      <c r="G69" s="284" t="str">
        <f>IF((AND($S$5='[1]Agency Type'!$A$1, F68&lt;($B$39*$S$6))),((F39*$S$6)-F68), IF((AND($S$5='[1]Agency Type'!$A$2, F68&lt;(F39*$S$6))), ((F39*$S$6)-F68), IF((AND($S$5='[1]Agency Type'!$A$3, F68&lt;(F67*$S$6))), ((F67*$S$6)-F68), IF((AND($S$5='[1]Agency Type'!$A$4,F68&lt;(F67*$S$6))), ((F67*$S$6)-F68), IF((AND($S$5='[1]Agency Type'!$A$5, F68&lt;($S$6*F39))), (($S$6*F39)-F68),  IF((AND($S$5='[1]Agency Type'!$A$6, F68,($S$6*F41))), (($S$6*F41)-F68), IF((AND($S$5='[1]Agency Type'!$A$7, F68&lt;(0.22*F67))), ((0.22*F67)-F68), IF((AND($S$5='[1]Agency Type'!$A$8, F68&lt;(0.22*F67))), ((0.22*F67)-F68), IF((AND($S$5='[1]Agency Type'!F10, F68&lt;($S$6*F41))), (($S$6*F41)-F68), IF((AND($S$5='[1]Agency Type'!$A$10, F68&lt;($S$6*F39))), (($S$6*F39)-F68),"-"))))))))))</f>
        <v>-</v>
      </c>
      <c r="H69" s="180"/>
      <c r="I69" s="99"/>
      <c r="J69" s="131"/>
      <c r="K69" s="284" t="str">
        <f>IF((AND($S$5='[1]Agency Type'!$A$1, J68&lt;($B$39*$S$6))),((J39*$S$6)-J68), IF((AND($S$5='[1]Agency Type'!$A$2, J68&lt;(J39*$S$6))), ((J39*$S$6)-J68), IF((AND($S$5='[1]Agency Type'!$A$3, J68&lt;(J67*$S$6))), ((J67*$S$6)-J68), IF((AND($S$5='[1]Agency Type'!$A$4,J68&lt;(J67*$S$6))), ((J67*$S$6)-J68), IF((AND($S$5='[1]Agency Type'!$A$5, J68&lt;($S$6*J39))), (($S$6*J39)-J68),  IF((AND($S$5='[1]Agency Type'!$A$6, J68,($S$6*J41))), (($S$6*J41)-J68), IF((AND($S$5='[1]Agency Type'!$A$7, J68&lt;(0.22*J67))), ((0.22*J67)-J68), IF((AND($S$5='[1]Agency Type'!$A$8, J68&lt;(0.22*J67))), ((0.22*J67)-J68), IF((AND($S$5='[1]Agency Type'!J10, J68&lt;($S$6*J41))), (($S$6*J41)-J68), IF((AND($S$5='[1]Agency Type'!$A$10, J68&lt;($S$6*J39))), (($S$6*J39)-J68),"-"))))))))))</f>
        <v>-</v>
      </c>
      <c r="L69" s="180"/>
      <c r="M69" s="99"/>
      <c r="N69" s="131"/>
      <c r="O69" s="284" t="str">
        <f>IF((AND($S$5='[1]Agency Type'!$A$1, N68&lt;($B$39*$S$6))),((N39*$S$6)-N68), IF((AND($S$5='[1]Agency Type'!$A$2, N68&lt;(N39*$S$6))), ((N39*$S$6)-N68), IF((AND($S$5='[1]Agency Type'!$A$3, N68&lt;(N67*$S$6))), ((N67*$S$6)-N68), IF((AND($S$5='[1]Agency Type'!$A$4,N68&lt;(N67*$S$6))), ((N67*$S$6)-N68), IF((AND($S$5='[1]Agency Type'!$A$5, N68&lt;($S$6*N39))), (($S$6*N39)-N68),  IF((AND($S$5='[1]Agency Type'!$A$6, N68,($S$6*N41))), (($S$6*N41)-N68), IF((AND($S$5='[1]Agency Type'!$A$7, N68&lt;(0.22*N67))), ((0.22*N67)-N68), IF((AND($S$5='[1]Agency Type'!$A$8, N68&lt;(0.22*N67))), ((0.22*N67)-N68), IF((AND($S$5='[1]Agency Type'!N10, N68&lt;($S$6*N41))), (($S$6*N41)-N68), IF((AND($S$5='[1]Agency Type'!$A$10, N68&lt;($S$6*N39))), (($S$6*N39)-N68),"-"))))))))))</f>
        <v>-</v>
      </c>
      <c r="P69" s="180"/>
      <c r="Q69" s="99"/>
      <c r="R69" s="131"/>
      <c r="S69" s="284" t="str">
        <f>IF((AND($S$5='[1]Agency Type'!$A$1, R68&lt;($B$39*$S$6))),((R39*$S$6)-R68), IF((AND($S$5='[1]Agency Type'!$A$2, R68&lt;(R39*$S$6))), ((R39*$S$6)-R68), IF((AND($S$5='[1]Agency Type'!$A$3, R68&lt;(R67*$S$6))), ((R67*$S$6)-R68), IF((AND($S$5='[1]Agency Type'!$A$4,R68&lt;(R67*$S$6))), ((R67*$S$6)-R68), IF((AND($S$5='[1]Agency Type'!$A$5, R68&lt;($S$6*R39))), (($S$6*R39)-R68),  IF((AND($S$5='[1]Agency Type'!$A$6, R68,($S$6*R41))), (($S$6*R41)-R68), IF((AND($S$5='[1]Agency Type'!$A$7, R68&lt;(0.22*R67))), ((0.22*R67)-R68), IF((AND($S$5='[1]Agency Type'!$A$8, R68&lt;(0.22*R67))), ((0.22*R67)-R68), IF((AND($S$5='[1]Agency Type'!R10, R68&lt;($S$6*R41))), (($S$6*R41)-R68), IF((AND($S$5='[1]Agency Type'!$A$10, R68&lt;($S$6*R39))), (($S$6*R39)-R68),"-"))))))))))</f>
        <v>-</v>
      </c>
      <c r="T69" s="180"/>
      <c r="U69" s="99"/>
      <c r="V69" s="131"/>
      <c r="W69" s="285">
        <f>SUM(C69,G69,K69,O69,S69)</f>
        <v>0</v>
      </c>
      <c r="X69" s="180"/>
      <c r="Y69" s="99"/>
      <c r="Z69" s="87"/>
    </row>
    <row r="70" spans="1:26" s="22" customFormat="1" ht="13.8" thickBot="1">
      <c r="A70" s="132" t="s">
        <v>9</v>
      </c>
      <c r="B70" s="133">
        <f>SUM(B65,B68)</f>
        <v>0</v>
      </c>
      <c r="C70" s="133">
        <f>SUM(C65,C68)</f>
        <v>0</v>
      </c>
      <c r="D70" s="134">
        <f>SUM(D65,D68,C69)</f>
        <v>0</v>
      </c>
      <c r="E70" s="135"/>
      <c r="F70" s="133">
        <f>SUM(F65,F68)</f>
        <v>0</v>
      </c>
      <c r="G70" s="133">
        <f>SUM(G65,G68)</f>
        <v>0</v>
      </c>
      <c r="H70" s="134">
        <f>SUM(H65,H68,G69)</f>
        <v>0</v>
      </c>
      <c r="I70" s="136"/>
      <c r="J70" s="133">
        <f>SUM(J65,J68)</f>
        <v>0</v>
      </c>
      <c r="K70" s="133">
        <f>SUM(K65,K68)</f>
        <v>0</v>
      </c>
      <c r="L70" s="134">
        <f>SUM(L65,L68,K69)</f>
        <v>0</v>
      </c>
      <c r="M70" s="136"/>
      <c r="N70" s="133">
        <f>SUM(N65,N68)</f>
        <v>0</v>
      </c>
      <c r="O70" s="133">
        <f>SUM(O65,O68)</f>
        <v>0</v>
      </c>
      <c r="P70" s="134">
        <f>SUM(P65,P68,O69)</f>
        <v>0</v>
      </c>
      <c r="Q70" s="136"/>
      <c r="R70" s="133">
        <f>SUM(R65,R68)</f>
        <v>0</v>
      </c>
      <c r="S70" s="133">
        <f>SUM(S65,S68)</f>
        <v>0</v>
      </c>
      <c r="T70" s="134">
        <f>SUM(T65,T68,S69)</f>
        <v>0</v>
      </c>
      <c r="U70" s="136"/>
      <c r="V70" s="133">
        <f>SUM(V65,V68)</f>
        <v>0</v>
      </c>
      <c r="W70" s="286">
        <f>SUM(C70,G70,K70,O70,S70)</f>
        <v>0</v>
      </c>
      <c r="X70" s="134">
        <f>SUM(X65,X68,W69)</f>
        <v>0</v>
      </c>
      <c r="Y70" s="137"/>
      <c r="Z70" s="138"/>
    </row>
    <row r="71" spans="1:26" s="22" customFormat="1" ht="13.8" hidden="1" thickTop="1">
      <c r="B71" s="139"/>
      <c r="C71" s="139"/>
      <c r="D71" s="121"/>
      <c r="E71" s="72"/>
      <c r="F71" s="139"/>
      <c r="G71" s="139"/>
      <c r="I71" s="72"/>
      <c r="J71" s="139"/>
      <c r="K71" s="139"/>
      <c r="M71" s="72"/>
      <c r="N71" s="139"/>
      <c r="O71" s="139"/>
      <c r="Q71" s="72"/>
      <c r="R71" s="139"/>
      <c r="S71" s="139"/>
      <c r="U71" s="72"/>
      <c r="Y71" s="140"/>
    </row>
    <row r="72" spans="1:26" s="22" customFormat="1" ht="13.8" hidden="1" thickTop="1">
      <c r="B72" s="139"/>
      <c r="C72" s="139"/>
      <c r="E72" s="72"/>
      <c r="F72" s="139"/>
      <c r="G72" s="139"/>
      <c r="I72" s="72"/>
      <c r="M72" s="72"/>
      <c r="Q72" s="72"/>
      <c r="U72" s="72"/>
      <c r="Y72" s="140"/>
    </row>
    <row r="73" spans="1:26" s="22" customFormat="1" ht="14.4" hidden="1" thickTop="1">
      <c r="A73" s="32" t="s">
        <v>191</v>
      </c>
      <c r="B73" s="141"/>
      <c r="C73" s="171"/>
      <c r="E73" s="46" t="s">
        <v>92</v>
      </c>
      <c r="F73" s="142"/>
      <c r="G73" s="142"/>
      <c r="H73" s="142"/>
      <c r="I73" s="143"/>
      <c r="J73" s="47" t="s">
        <v>85</v>
      </c>
      <c r="K73" s="47" t="s">
        <v>86</v>
      </c>
      <c r="L73" s="47" t="s">
        <v>91</v>
      </c>
      <c r="M73" s="47"/>
      <c r="N73" s="48" t="s">
        <v>89</v>
      </c>
      <c r="O73" s="143"/>
      <c r="P73" s="49" t="s">
        <v>93</v>
      </c>
      <c r="Q73" s="72"/>
      <c r="R73" s="41"/>
      <c r="S73" s="41"/>
      <c r="U73" s="72"/>
    </row>
    <row r="74" spans="1:26" s="22" customFormat="1" ht="14.4" hidden="1" thickTop="1">
      <c r="A74" s="40"/>
      <c r="B74" s="144"/>
      <c r="C74" s="171"/>
      <c r="E74" s="53"/>
      <c r="I74" s="72"/>
      <c r="J74" s="41"/>
      <c r="K74" s="41"/>
      <c r="L74" s="41"/>
      <c r="M74" s="41"/>
      <c r="N74" s="42"/>
      <c r="O74" s="72"/>
      <c r="P74" s="51" t="s">
        <v>94</v>
      </c>
      <c r="Q74" s="72"/>
      <c r="U74" s="72"/>
    </row>
    <row r="75" spans="1:26" s="22" customFormat="1" ht="13.8" hidden="1" thickTop="1">
      <c r="A75" s="33" t="s">
        <v>27</v>
      </c>
      <c r="B75" s="145">
        <v>0.47699999999999998</v>
      </c>
      <c r="C75" s="148"/>
      <c r="E75" s="50" t="s">
        <v>87</v>
      </c>
      <c r="I75" s="72"/>
      <c r="J75" s="146">
        <v>1602</v>
      </c>
      <c r="K75" s="146">
        <f>961+(5*6)+(10*6)</f>
        <v>1051</v>
      </c>
      <c r="L75" s="146">
        <f>J75+K75</f>
        <v>2653</v>
      </c>
      <c r="M75" s="72"/>
      <c r="N75" s="146">
        <v>1577</v>
      </c>
      <c r="O75" s="72"/>
      <c r="P75" s="52" t="s">
        <v>95</v>
      </c>
      <c r="Q75" s="72"/>
      <c r="R75" s="146"/>
      <c r="S75" s="146"/>
      <c r="U75" s="72"/>
      <c r="Y75" s="140"/>
    </row>
    <row r="76" spans="1:26" s="22" customFormat="1" ht="13.8" hidden="1" thickTop="1">
      <c r="A76" s="33" t="s">
        <v>14</v>
      </c>
      <c r="B76" s="145">
        <v>0.19700000000000001</v>
      </c>
      <c r="C76" s="148"/>
      <c r="E76" s="50" t="s">
        <v>88</v>
      </c>
      <c r="I76" s="72"/>
      <c r="J76" s="146">
        <v>774</v>
      </c>
      <c r="K76" s="146">
        <f>389+(5*3)+(10*3)</f>
        <v>434</v>
      </c>
      <c r="L76" s="146">
        <f>J76+K76</f>
        <v>1208</v>
      </c>
      <c r="M76" s="72"/>
      <c r="N76" s="146">
        <v>0</v>
      </c>
      <c r="O76" s="72"/>
      <c r="P76" s="51" t="s">
        <v>96</v>
      </c>
      <c r="Q76" s="72"/>
      <c r="U76" s="72"/>
      <c r="Y76" s="140"/>
    </row>
    <row r="77" spans="1:26" s="22" customFormat="1" ht="13.8" hidden="1" thickTop="1">
      <c r="A77" s="33" t="s">
        <v>28</v>
      </c>
      <c r="B77" s="145">
        <v>9.7299999999999998E-2</v>
      </c>
      <c r="C77" s="148"/>
      <c r="E77" s="50"/>
      <c r="I77" s="72"/>
      <c r="J77" s="146"/>
      <c r="K77" s="146"/>
      <c r="L77" s="146"/>
      <c r="M77" s="72"/>
      <c r="N77" s="146"/>
      <c r="O77" s="72"/>
      <c r="P77" s="51" t="s">
        <v>110</v>
      </c>
      <c r="Q77" s="72"/>
      <c r="U77" s="72"/>
      <c r="Y77" s="140"/>
    </row>
    <row r="78" spans="1:26" s="22" customFormat="1" ht="13.8" hidden="1" thickTop="1">
      <c r="A78" s="33" t="s">
        <v>192</v>
      </c>
      <c r="B78" s="145">
        <v>0.27350000000000002</v>
      </c>
      <c r="C78" s="148"/>
      <c r="E78" s="68" t="s">
        <v>193</v>
      </c>
      <c r="I78" s="72"/>
      <c r="J78" s="146"/>
      <c r="K78" s="146"/>
      <c r="L78" s="146"/>
      <c r="M78" s="72"/>
      <c r="N78" s="146"/>
      <c r="O78" s="72"/>
      <c r="P78" s="51" t="s">
        <v>97</v>
      </c>
      <c r="Q78" s="72"/>
      <c r="U78" s="72"/>
      <c r="Y78" s="140"/>
    </row>
    <row r="79" spans="1:26" s="22" customFormat="1" ht="15" hidden="1" thickTop="1" thickBot="1">
      <c r="A79" s="34" t="s">
        <v>84</v>
      </c>
      <c r="B79" s="147"/>
      <c r="E79" s="300" t="s">
        <v>90</v>
      </c>
      <c r="F79" s="301"/>
      <c r="G79" s="301"/>
      <c r="H79" s="301"/>
      <c r="I79" s="301"/>
      <c r="J79" s="301"/>
      <c r="K79" s="301"/>
      <c r="L79" s="301"/>
      <c r="M79" s="301"/>
      <c r="N79" s="301"/>
      <c r="O79" s="301"/>
      <c r="P79" s="302"/>
      <c r="Q79" s="177"/>
      <c r="R79" s="177"/>
      <c r="S79" s="177"/>
      <c r="U79" s="72"/>
      <c r="Y79" s="140"/>
    </row>
    <row r="80" spans="1:26" s="22" customFormat="1" ht="14.4" hidden="1" thickTop="1">
      <c r="A80" s="3"/>
      <c r="B80" s="148"/>
      <c r="C80" s="148"/>
      <c r="E80" s="72"/>
      <c r="F80" s="43"/>
      <c r="G80" s="43"/>
      <c r="I80" s="72"/>
      <c r="M80" s="72"/>
      <c r="Q80" s="72"/>
      <c r="U80" s="72"/>
    </row>
    <row r="81" spans="1:25" s="22" customFormat="1" ht="14.4" hidden="1" thickTop="1">
      <c r="A81" s="14"/>
      <c r="B81" s="29"/>
      <c r="C81" s="29"/>
      <c r="D81" s="44"/>
      <c r="E81" s="72"/>
      <c r="F81" s="45"/>
      <c r="G81" s="45"/>
      <c r="I81" s="72"/>
      <c r="M81" s="72"/>
      <c r="Q81" s="72"/>
      <c r="U81" s="72"/>
    </row>
    <row r="82" spans="1:25" s="22" customFormat="1" ht="13.8" hidden="1" thickTop="1">
      <c r="A82" s="3"/>
      <c r="B82" s="148"/>
      <c r="C82" s="148"/>
      <c r="E82" s="72"/>
      <c r="I82" s="72"/>
      <c r="M82" s="72"/>
      <c r="Q82" s="72"/>
      <c r="U82" s="72"/>
      <c r="Y82" s="140"/>
    </row>
    <row r="83" spans="1:25" s="22" customFormat="1" ht="13.8" hidden="1" thickTop="1">
      <c r="A83" s="8" t="s">
        <v>70</v>
      </c>
      <c r="B83" s="9"/>
      <c r="C83" s="9"/>
      <c r="D83" s="10"/>
      <c r="E83" s="9"/>
      <c r="F83" s="9"/>
      <c r="G83" s="9"/>
      <c r="H83" s="9"/>
      <c r="I83" s="149"/>
      <c r="J83" s="150"/>
      <c r="K83" s="150"/>
      <c r="L83" s="149"/>
    </row>
    <row r="84" spans="1:25" s="22" customFormat="1" ht="13.8" hidden="1" thickTop="1">
      <c r="A84" s="11" t="s">
        <v>24</v>
      </c>
      <c r="B84" s="12"/>
      <c r="C84" s="12"/>
      <c r="D84" s="13"/>
      <c r="E84" s="12"/>
      <c r="F84" s="12"/>
      <c r="G84" s="12"/>
      <c r="H84" s="12"/>
      <c r="I84" s="151"/>
      <c r="J84" s="152"/>
      <c r="K84" s="152"/>
      <c r="L84" s="151"/>
    </row>
    <row r="85" spans="1:25" s="22" customFormat="1" ht="13.8" hidden="1" thickTop="1">
      <c r="A85" s="14"/>
      <c r="B85" s="14"/>
      <c r="C85" s="14"/>
      <c r="D85" s="30"/>
      <c r="E85" s="14"/>
      <c r="F85" s="14"/>
      <c r="G85" s="14"/>
      <c r="H85" s="14"/>
      <c r="M85" s="72"/>
      <c r="Q85" s="72"/>
      <c r="U85" s="72"/>
      <c r="Y85" s="140"/>
    </row>
    <row r="86" spans="1:25" s="22" customFormat="1" ht="14.4" hidden="1" thickTop="1">
      <c r="A86" s="31" t="s">
        <v>67</v>
      </c>
      <c r="E86" s="72"/>
      <c r="I86" s="72"/>
      <c r="M86" s="72"/>
      <c r="Q86" s="72"/>
      <c r="U86" s="72"/>
      <c r="Y86" s="140"/>
    </row>
    <row r="87" spans="1:25" s="22" customFormat="1" ht="16.2" hidden="1" thickTop="1">
      <c r="A87" s="287" t="s">
        <v>194</v>
      </c>
      <c r="B87" s="153">
        <f>(SUMIF(Y26:Y31,"=C",X26:X31))*(1+$B$75)</f>
        <v>0</v>
      </c>
      <c r="C87" s="153"/>
      <c r="D87" s="153">
        <f>(SUMIF(Y26:Y31,"=K",X26:X31)*(1+$B$75))</f>
        <v>0</v>
      </c>
      <c r="E87" s="72"/>
      <c r="I87" s="72"/>
      <c r="M87" s="72"/>
      <c r="N87" s="35" t="s">
        <v>71</v>
      </c>
      <c r="O87" s="175"/>
      <c r="P87" s="154"/>
      <c r="Q87" s="155"/>
      <c r="R87" s="154"/>
      <c r="S87" s="154"/>
      <c r="T87" s="156"/>
      <c r="U87" s="72"/>
      <c r="Y87" s="140"/>
    </row>
    <row r="88" spans="1:25" s="22" customFormat="1" ht="13.8" hidden="1" thickTop="1">
      <c r="A88" s="157" t="s">
        <v>195</v>
      </c>
      <c r="B88" s="153">
        <f>X36</f>
        <v>0</v>
      </c>
      <c r="C88" s="288"/>
      <c r="D88" s="158"/>
      <c r="E88" s="72"/>
      <c r="I88" s="72"/>
      <c r="M88" s="72"/>
      <c r="N88" s="33" t="s">
        <v>196</v>
      </c>
      <c r="Q88" s="72"/>
      <c r="T88" s="159">
        <f>V70</f>
        <v>0</v>
      </c>
      <c r="U88" s="72"/>
      <c r="Y88" s="140"/>
    </row>
    <row r="89" spans="1:25" s="22" customFormat="1" ht="13.8" hidden="1" thickTop="1">
      <c r="A89" s="157" t="s">
        <v>197</v>
      </c>
      <c r="B89" s="153">
        <f>X37</f>
        <v>0</v>
      </c>
      <c r="C89" s="288"/>
      <c r="D89" s="158"/>
      <c r="E89" s="72"/>
      <c r="I89" s="72"/>
      <c r="M89" s="72"/>
      <c r="N89" s="36" t="s">
        <v>18</v>
      </c>
      <c r="O89" s="3"/>
      <c r="Q89" s="72"/>
      <c r="T89" s="159">
        <f>D94</f>
        <v>0</v>
      </c>
      <c r="U89" s="72"/>
      <c r="Y89" s="140"/>
    </row>
    <row r="90" spans="1:25" s="22" customFormat="1" ht="13.8" hidden="1" thickTop="1">
      <c r="A90" s="157" t="s">
        <v>63</v>
      </c>
      <c r="B90" s="153">
        <f>X42</f>
        <v>0</v>
      </c>
      <c r="C90" s="288"/>
      <c r="D90" s="158"/>
      <c r="E90" s="72"/>
      <c r="I90" s="72"/>
      <c r="M90" s="72"/>
      <c r="N90" s="33" t="s">
        <v>19</v>
      </c>
      <c r="Q90" s="72"/>
      <c r="T90" s="159">
        <f>B87+D87</f>
        <v>0</v>
      </c>
      <c r="U90" s="72"/>
      <c r="Y90" s="140"/>
    </row>
    <row r="91" spans="1:25" s="22" customFormat="1" ht="13.8" hidden="1" thickTop="1">
      <c r="A91" s="157" t="s">
        <v>198</v>
      </c>
      <c r="B91" s="153">
        <f>X46+X52+(X64-X62-X63)</f>
        <v>0</v>
      </c>
      <c r="C91" s="288"/>
      <c r="D91" s="158"/>
      <c r="E91" s="72"/>
      <c r="I91" s="72"/>
      <c r="M91" s="72"/>
      <c r="N91" s="33" t="s">
        <v>20</v>
      </c>
      <c r="Q91" s="72"/>
      <c r="T91" s="159">
        <f>B88+D88+B89+B90+B91</f>
        <v>0</v>
      </c>
      <c r="U91" s="72"/>
      <c r="Y91" s="140"/>
    </row>
    <row r="92" spans="1:25" s="22" customFormat="1" ht="13.8" hidden="1" thickTop="1">
      <c r="A92" s="157" t="s">
        <v>64</v>
      </c>
      <c r="B92" s="153">
        <f>X62</f>
        <v>0</v>
      </c>
      <c r="C92" s="288"/>
      <c r="D92" s="158"/>
      <c r="E92" s="72"/>
      <c r="I92" s="72"/>
      <c r="M92" s="72"/>
      <c r="N92" s="33" t="s">
        <v>21</v>
      </c>
      <c r="Q92" s="72"/>
      <c r="T92" s="159">
        <f>B92</f>
        <v>0</v>
      </c>
      <c r="U92" s="72"/>
      <c r="Y92" s="140"/>
    </row>
    <row r="93" spans="1:25" s="22" customFormat="1" ht="13.8" hidden="1" thickTop="1">
      <c r="A93" s="157" t="s">
        <v>199</v>
      </c>
      <c r="B93" s="160"/>
      <c r="C93" s="289"/>
      <c r="D93" s="209">
        <f>X63</f>
        <v>0</v>
      </c>
      <c r="E93" s="72"/>
      <c r="I93" s="72"/>
      <c r="M93" s="161"/>
      <c r="N93" s="33" t="s">
        <v>68</v>
      </c>
      <c r="Q93" s="72"/>
      <c r="T93" s="159">
        <f>D93+D92</f>
        <v>0</v>
      </c>
      <c r="U93" s="72"/>
      <c r="Y93" s="140"/>
    </row>
    <row r="94" spans="1:25" s="22" customFormat="1" ht="13.8" hidden="1" thickTop="1">
      <c r="A94" s="157" t="s">
        <v>16</v>
      </c>
      <c r="B94" s="160"/>
      <c r="C94" s="289"/>
      <c r="D94" s="209">
        <f>W69</f>
        <v>0</v>
      </c>
      <c r="E94" s="161" t="s">
        <v>200</v>
      </c>
      <c r="F94" s="14" t="s">
        <v>201</v>
      </c>
      <c r="G94" s="14"/>
      <c r="H94" s="14"/>
      <c r="I94" s="161"/>
      <c r="J94" s="14"/>
      <c r="K94" s="14"/>
      <c r="L94" s="14"/>
      <c r="M94" s="72"/>
      <c r="N94" s="36" t="s">
        <v>22</v>
      </c>
      <c r="O94" s="3"/>
      <c r="Q94" s="72"/>
      <c r="T94" s="159">
        <f>D95</f>
        <v>0</v>
      </c>
      <c r="U94" s="72"/>
      <c r="Y94" s="140"/>
    </row>
    <row r="95" spans="1:25" s="22" customFormat="1" ht="13.8" hidden="1" thickTop="1">
      <c r="A95" s="157" t="s">
        <v>17</v>
      </c>
      <c r="B95" s="160"/>
      <c r="C95" s="289"/>
      <c r="D95" s="209">
        <f>X68</f>
        <v>0</v>
      </c>
      <c r="E95" s="72"/>
      <c r="F95" s="14" t="s">
        <v>202</v>
      </c>
      <c r="G95" s="14"/>
      <c r="I95" s="72"/>
      <c r="M95" s="72"/>
      <c r="N95" s="33"/>
      <c r="Q95" s="72"/>
      <c r="T95" s="159"/>
      <c r="U95" s="72"/>
      <c r="Y95" s="140"/>
    </row>
    <row r="96" spans="1:25" s="22" customFormat="1" ht="14.4" hidden="1" thickTop="1" thickBot="1">
      <c r="A96" s="23" t="s">
        <v>9</v>
      </c>
      <c r="B96" s="162">
        <f>SUM(B87:B95)</f>
        <v>0</v>
      </c>
      <c r="C96" s="290"/>
      <c r="D96" s="163">
        <f>SUM(D87:D95)</f>
        <v>0</v>
      </c>
      <c r="E96" s="72"/>
      <c r="I96" s="72"/>
      <c r="M96" s="72"/>
      <c r="N96" s="37" t="s">
        <v>23</v>
      </c>
      <c r="O96" s="176"/>
      <c r="P96" s="164"/>
      <c r="Q96" s="165"/>
      <c r="R96" s="164"/>
      <c r="S96" s="164"/>
      <c r="T96" s="166">
        <f>SUM(T88:T94)</f>
        <v>0</v>
      </c>
      <c r="U96" s="72"/>
      <c r="Y96" s="140"/>
    </row>
    <row r="97" spans="4:25" s="22" customFormat="1" ht="13.8" hidden="1" thickTop="1">
      <c r="E97" s="72"/>
      <c r="I97" s="72"/>
      <c r="M97" s="72"/>
      <c r="Q97" s="72"/>
      <c r="U97" s="72"/>
      <c r="Y97" s="140"/>
    </row>
    <row r="98" spans="4:25" ht="13.8" thickTop="1">
      <c r="E98" s="5"/>
      <c r="I98" s="5"/>
      <c r="M98" s="5"/>
      <c r="Q98" s="5"/>
      <c r="U98" s="5"/>
      <c r="Y98" s="7"/>
    </row>
    <row r="99" spans="4:25">
      <c r="E99" s="5"/>
      <c r="I99" s="5"/>
      <c r="M99" s="5"/>
      <c r="Q99" s="5"/>
      <c r="U99" s="5"/>
      <c r="Y99" s="7"/>
    </row>
    <row r="100" spans="4:25">
      <c r="D100" s="1"/>
      <c r="E100" s="5"/>
      <c r="I100" s="5"/>
      <c r="M100" s="5"/>
      <c r="Q100" s="5"/>
      <c r="U100" s="5"/>
      <c r="Y100" s="7"/>
    </row>
  </sheetData>
  <mergeCells count="36">
    <mergeCell ref="B6:E6"/>
    <mergeCell ref="P6:R6"/>
    <mergeCell ref="S6:T6"/>
    <mergeCell ref="A4:F4"/>
    <mergeCell ref="B5:E5"/>
    <mergeCell ref="H5:N5"/>
    <mergeCell ref="P5:R5"/>
    <mergeCell ref="S5:T5"/>
    <mergeCell ref="B11:D11"/>
    <mergeCell ref="F11:H11"/>
    <mergeCell ref="J11:L11"/>
    <mergeCell ref="N11:P11"/>
    <mergeCell ref="R11:T11"/>
    <mergeCell ref="B7:N7"/>
    <mergeCell ref="P7:R7"/>
    <mergeCell ref="S7:T7"/>
    <mergeCell ref="N8:R8"/>
    <mergeCell ref="V10:Y10"/>
    <mergeCell ref="V22:X22"/>
    <mergeCell ref="B21:D21"/>
    <mergeCell ref="F21:H21"/>
    <mergeCell ref="J21:L21"/>
    <mergeCell ref="N21:P21"/>
    <mergeCell ref="R21:T21"/>
    <mergeCell ref="V21:X21"/>
    <mergeCell ref="R23:T23"/>
    <mergeCell ref="E79:P79"/>
    <mergeCell ref="B22:D22"/>
    <mergeCell ref="F22:H22"/>
    <mergeCell ref="J22:L22"/>
    <mergeCell ref="N22:P22"/>
    <mergeCell ref="B23:D23"/>
    <mergeCell ref="F23:H23"/>
    <mergeCell ref="J23:L23"/>
    <mergeCell ref="N23:P23"/>
    <mergeCell ref="R22:T22"/>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B114"/>
  <sheetViews>
    <sheetView tabSelected="1" zoomScale="99" zoomScaleNormal="99" workbookViewId="0">
      <selection activeCell="C77" sqref="C77"/>
    </sheetView>
  </sheetViews>
  <sheetFormatPr defaultRowHeight="13.2"/>
  <cols>
    <col min="1" max="1" width="31.6640625" customWidth="1"/>
    <col min="2" max="3" width="12.109375" customWidth="1"/>
    <col min="4" max="4" width="11.44140625" customWidth="1"/>
    <col min="5" max="5" width="5.88671875" style="5" customWidth="1"/>
    <col min="6" max="8" width="10.88671875" customWidth="1"/>
    <col min="9" max="9" width="6.33203125" style="5" customWidth="1"/>
    <col min="10" max="12" width="11" customWidth="1"/>
    <col min="13" max="13" width="6.33203125" style="5" customWidth="1"/>
    <col min="14" max="15" width="11.5546875" customWidth="1"/>
    <col min="16" max="16" width="12.5546875" customWidth="1"/>
    <col min="17" max="17" width="6.33203125" style="5" customWidth="1"/>
    <col min="18" max="18" width="13.44140625" customWidth="1"/>
    <col min="19" max="19" width="24.33203125" customWidth="1"/>
    <col min="20" max="20" width="12.33203125" customWidth="1"/>
    <col min="21" max="21" width="5.77734375" style="5" customWidth="1"/>
    <col min="22" max="24" width="11.6640625" customWidth="1"/>
    <col min="25" max="25" width="5.88671875" style="7" customWidth="1"/>
    <col min="26" max="26" width="9.33203125" customWidth="1"/>
    <col min="27" max="27" width="12.33203125" bestFit="1" customWidth="1"/>
  </cols>
  <sheetData>
    <row r="1" spans="1:28" ht="17.399999999999999">
      <c r="A1" s="24" t="s">
        <v>140</v>
      </c>
    </row>
    <row r="2" spans="1:28">
      <c r="A2" s="21" t="s">
        <v>158</v>
      </c>
    </row>
    <row r="3" spans="1:28">
      <c r="A3" s="21"/>
      <c r="V3" s="202"/>
    </row>
    <row r="4" spans="1:28" ht="18" thickBot="1">
      <c r="A4" s="335" t="s">
        <v>116</v>
      </c>
      <c r="B4" s="335"/>
      <c r="C4" s="335"/>
      <c r="D4" s="335"/>
      <c r="E4" s="335"/>
      <c r="F4" s="335"/>
      <c r="G4" s="172"/>
      <c r="P4" s="181" t="s">
        <v>80</v>
      </c>
      <c r="Q4" s="181"/>
      <c r="R4" s="181"/>
      <c r="S4" s="185"/>
      <c r="T4" s="172"/>
      <c r="U4" s="172"/>
      <c r="V4" s="172"/>
      <c r="W4" s="172"/>
      <c r="X4" s="172"/>
    </row>
    <row r="5" spans="1:28" s="2" customFormat="1" ht="16.2" thickTop="1">
      <c r="A5" s="16" t="s">
        <v>13</v>
      </c>
      <c r="B5" s="336"/>
      <c r="C5" s="336"/>
      <c r="D5" s="336"/>
      <c r="E5" s="336"/>
      <c r="F5" s="17" t="s">
        <v>12</v>
      </c>
      <c r="G5" s="173"/>
      <c r="H5" s="337"/>
      <c r="I5" s="338"/>
      <c r="J5" s="338"/>
      <c r="K5" s="338"/>
      <c r="L5" s="338"/>
      <c r="M5" s="338"/>
      <c r="N5" s="339"/>
      <c r="O5" s="167"/>
      <c r="P5" s="340" t="s">
        <v>72</v>
      </c>
      <c r="Q5" s="341"/>
      <c r="R5" s="342"/>
      <c r="S5" s="232" t="s">
        <v>73</v>
      </c>
      <c r="T5" s="237"/>
      <c r="U5" s="182"/>
      <c r="V5" s="197"/>
      <c r="W5" s="172"/>
      <c r="X5" s="172"/>
      <c r="Y5" s="7"/>
      <c r="Z5"/>
      <c r="AA5"/>
      <c r="AB5"/>
    </row>
    <row r="6" spans="1:28" s="2" customFormat="1" ht="15.6">
      <c r="A6" s="18" t="s">
        <v>62</v>
      </c>
      <c r="B6" s="328"/>
      <c r="C6" s="328"/>
      <c r="D6" s="329"/>
      <c r="E6" s="329"/>
      <c r="F6" s="25"/>
      <c r="G6" s="26"/>
      <c r="H6" s="26"/>
      <c r="I6" s="27"/>
      <c r="J6" s="26"/>
      <c r="K6" s="26"/>
      <c r="L6" s="28"/>
      <c r="M6" s="27"/>
      <c r="N6" s="28"/>
      <c r="O6" s="174"/>
      <c r="P6" s="330" t="s">
        <v>107</v>
      </c>
      <c r="Q6" s="331"/>
      <c r="R6" s="332"/>
      <c r="S6" s="233">
        <f>IF(S5='Agency Type'!A2,'Agency Type'!B2, IF(S5='Agency Type'!A3,'Agency Type'!B3, IF(S5='Agency Type'!A4,'Agency Type'!B4,IF(S5='Agency Type'!A5,'Agency Type'!B5, IF(S5='Agency Type'!A6,'Agency Type'!B6, IF(S5='Agency Type'!A7,'Agency Type'!B7, IF(S5='Agency Type'!A8,'Agency Type'!B8, IF(S5='Agency Type'!A9,'Agency Type'!B9, IF(S5='Agency Type'!A10,'Agency Type'!B10, IF(S5='Agency Type'!A11,'Agency Type'!B11,NA))))))))))</f>
        <v>0.46</v>
      </c>
      <c r="U6" s="183"/>
      <c r="V6" s="199"/>
      <c r="W6" s="198"/>
      <c r="X6" s="200"/>
      <c r="Y6" s="6"/>
    </row>
    <row r="7" spans="1:28" s="2" customFormat="1" ht="16.2" thickBot="1">
      <c r="A7" s="19" t="s">
        <v>10</v>
      </c>
      <c r="B7" s="312"/>
      <c r="C7" s="313"/>
      <c r="D7" s="313"/>
      <c r="E7" s="313"/>
      <c r="F7" s="313"/>
      <c r="G7" s="313"/>
      <c r="H7" s="313"/>
      <c r="I7" s="313"/>
      <c r="J7" s="313"/>
      <c r="K7" s="313"/>
      <c r="L7" s="313"/>
      <c r="M7" s="313"/>
      <c r="N7" s="314"/>
      <c r="O7" s="168"/>
      <c r="P7" s="315" t="s">
        <v>81</v>
      </c>
      <c r="Q7" s="316"/>
      <c r="R7" s="317"/>
      <c r="S7" s="234" t="str">
        <f>IF(S5='Agency Type'!A3,'Agency Type'!D3, IF(S5='Agency Type'!A4,'Agency Type'!D4, IF(S5='Agency Type'!A5,'Agency Type'!D5,IF(S5='Agency Type'!A6,'Agency Type'!D6, IF(S5='Agency Type'!A7,'Agency Type'!D7, IF(S5='Agency Type'!A8,'Agency Type'!D8, IF(S5='Agency Type'!A9,'Agency Type'!D9, IF(S5='Agency Type'!A10,'Agency Type'!D10, IF(S5='Agency Type'!A11,'Agency Type'!D11, IF(S5='Agency Type'!A2,'Agency Type'!D2, NA))))))))))</f>
        <v>Salaries &amp; Wages</v>
      </c>
      <c r="U7" s="183"/>
      <c r="V7" s="183"/>
      <c r="W7" s="201"/>
      <c r="X7" s="183"/>
      <c r="Y7" s="6"/>
      <c r="Z7" s="4"/>
    </row>
    <row r="8" spans="1:28" s="2" customFormat="1" ht="16.2" thickTop="1">
      <c r="A8" s="20"/>
      <c r="N8" s="235" t="s">
        <v>109</v>
      </c>
      <c r="O8" s="235"/>
      <c r="P8" s="235"/>
      <c r="Q8" s="235"/>
      <c r="R8" s="55">
        <f>S6</f>
        <v>0.46</v>
      </c>
      <c r="S8" s="233">
        <f>IF(S5='Agency Type'!A2,'Agency Type'!C2, IF(S5='Agency Type'!A3,'Agency Type'!C3, IF(S5='Agency Type'!A4,'Agency Type'!C4,IF(S5='Agency Type'!A5,'Agency Type'!C5, IF(S5='Agency Type'!A6,'Agency Type'!C6, IF(S5='Agency Type'!A7,'Agency Type'!C7, IF(S5='Agency Type'!A8,'Agency Type'!C8, IF(S5='Agency Type'!A9,'Agency Type'!CF9, IF(S5='Agency Type'!A10,'Agency Type'!C10, IF(S5='Agency Type'!A11,'Agency Type'!C11,NA))))))))))</f>
        <v>0.46</v>
      </c>
      <c r="U8" s="184"/>
      <c r="V8" s="184"/>
      <c r="W8" s="184"/>
      <c r="X8" s="184"/>
      <c r="Y8" s="6"/>
      <c r="Z8" s="4"/>
    </row>
    <row r="9" spans="1:28" s="2" customFormat="1" ht="15.6">
      <c r="A9" s="20"/>
      <c r="N9" s="236" t="s">
        <v>108</v>
      </c>
      <c r="O9" s="15"/>
      <c r="Q9" s="15"/>
      <c r="S9" s="59"/>
      <c r="T9" s="172"/>
      <c r="U9" s="55"/>
      <c r="V9" s="55"/>
      <c r="W9" s="55"/>
      <c r="X9" s="55"/>
      <c r="Y9" s="6"/>
      <c r="Z9" s="4"/>
    </row>
    <row r="10" spans="1:28" s="2" customFormat="1" ht="16.95" customHeight="1" thickBot="1">
      <c r="A10" s="20" t="s">
        <v>104</v>
      </c>
      <c r="B10" s="172"/>
      <c r="C10" s="172"/>
      <c r="D10" s="172"/>
      <c r="E10" s="172"/>
      <c r="F10" s="172"/>
      <c r="G10" s="172"/>
      <c r="H10" s="172"/>
      <c r="I10" s="172"/>
      <c r="J10" s="172"/>
      <c r="K10" s="172"/>
      <c r="L10" s="172"/>
      <c r="M10" s="172"/>
      <c r="N10" s="172"/>
      <c r="O10" s="172"/>
      <c r="P10" s="172"/>
      <c r="Q10" s="172"/>
      <c r="R10" s="172"/>
      <c r="S10" s="172"/>
      <c r="T10" s="172"/>
      <c r="V10" s="348"/>
      <c r="W10" s="348"/>
      <c r="X10" s="348"/>
      <c r="Y10" s="348"/>
      <c r="Z10" s="4"/>
    </row>
    <row r="11" spans="1:28" s="3" customFormat="1" ht="15" thickTop="1">
      <c r="A11" s="62"/>
      <c r="B11" s="324" t="s">
        <v>0</v>
      </c>
      <c r="C11" s="325"/>
      <c r="D11" s="326"/>
      <c r="E11" s="63"/>
      <c r="F11" s="324" t="s">
        <v>1</v>
      </c>
      <c r="G11" s="325"/>
      <c r="H11" s="326"/>
      <c r="I11" s="63"/>
      <c r="J11" s="324" t="s">
        <v>2</v>
      </c>
      <c r="K11" s="325"/>
      <c r="L11" s="326"/>
      <c r="M11" s="63"/>
      <c r="N11" s="324" t="s">
        <v>3</v>
      </c>
      <c r="O11" s="325"/>
      <c r="P11" s="326"/>
      <c r="Q11" s="63"/>
      <c r="R11" s="344" t="s">
        <v>4</v>
      </c>
      <c r="S11" s="344"/>
      <c r="T11" s="344"/>
      <c r="U11" s="210"/>
      <c r="V11" s="240"/>
      <c r="W11" s="240"/>
      <c r="X11" s="241"/>
      <c r="Y11" s="242"/>
      <c r="Z11" s="64"/>
    </row>
    <row r="12" spans="1:28" s="61" customFormat="1" ht="26.4">
      <c r="A12" s="60"/>
      <c r="B12" s="186" t="s">
        <v>106</v>
      </c>
      <c r="C12" s="186" t="s">
        <v>105</v>
      </c>
      <c r="D12" s="186"/>
      <c r="E12" s="65"/>
      <c r="F12" s="186" t="s">
        <v>106</v>
      </c>
      <c r="G12" s="186" t="s">
        <v>105</v>
      </c>
      <c r="H12" s="186"/>
      <c r="I12" s="65"/>
      <c r="J12" s="186" t="s">
        <v>106</v>
      </c>
      <c r="K12" s="186" t="s">
        <v>105</v>
      </c>
      <c r="L12" s="186"/>
      <c r="M12" s="65"/>
      <c r="N12" s="186" t="s">
        <v>106</v>
      </c>
      <c r="O12" s="186" t="s">
        <v>105</v>
      </c>
      <c r="P12" s="186"/>
      <c r="Q12" s="65"/>
      <c r="R12" s="186" t="s">
        <v>106</v>
      </c>
      <c r="S12" s="186" t="s">
        <v>105</v>
      </c>
      <c r="T12" s="186"/>
      <c r="U12" s="211"/>
      <c r="V12" s="240"/>
      <c r="W12" s="240"/>
      <c r="X12" s="241"/>
      <c r="Y12" s="243"/>
    </row>
    <row r="13" spans="1:28" s="2" customFormat="1" ht="16.5" customHeight="1">
      <c r="A13" s="66" t="s">
        <v>100</v>
      </c>
      <c r="B13" s="38">
        <v>0</v>
      </c>
      <c r="C13" s="189">
        <v>25000</v>
      </c>
      <c r="D13" s="187"/>
      <c r="E13" s="56"/>
      <c r="F13" s="38">
        <v>0</v>
      </c>
      <c r="G13" s="189">
        <v>25000</v>
      </c>
      <c r="H13" s="187"/>
      <c r="I13" s="56"/>
      <c r="J13" s="38">
        <v>0</v>
      </c>
      <c r="K13" s="189">
        <v>25000</v>
      </c>
      <c r="L13" s="187"/>
      <c r="M13" s="56"/>
      <c r="N13" s="38">
        <v>0</v>
      </c>
      <c r="O13" s="189">
        <v>25000</v>
      </c>
      <c r="P13" s="187"/>
      <c r="Q13" s="56"/>
      <c r="R13" s="38">
        <v>0</v>
      </c>
      <c r="S13" s="189">
        <v>25000</v>
      </c>
      <c r="T13" s="187"/>
      <c r="U13" s="244"/>
      <c r="V13" s="240"/>
      <c r="W13" s="240"/>
      <c r="X13" s="241"/>
      <c r="Y13" s="243"/>
      <c r="Z13" s="4"/>
    </row>
    <row r="14" spans="1:28" s="2" customFormat="1" ht="16.5" customHeight="1">
      <c r="A14" s="66" t="s">
        <v>101</v>
      </c>
      <c r="B14" s="38">
        <v>0</v>
      </c>
      <c r="C14" s="189">
        <v>10000</v>
      </c>
      <c r="D14" s="187"/>
      <c r="E14" s="56"/>
      <c r="F14" s="38">
        <v>0</v>
      </c>
      <c r="G14" s="189">
        <v>10000</v>
      </c>
      <c r="H14" s="187"/>
      <c r="I14" s="56"/>
      <c r="J14" s="38">
        <v>0</v>
      </c>
      <c r="K14" s="189">
        <v>10000</v>
      </c>
      <c r="L14" s="187"/>
      <c r="M14" s="56"/>
      <c r="N14" s="38">
        <v>0</v>
      </c>
      <c r="O14" s="189">
        <v>10000</v>
      </c>
      <c r="P14" s="187"/>
      <c r="Q14" s="56"/>
      <c r="R14" s="38">
        <v>0</v>
      </c>
      <c r="S14" s="189">
        <v>10000</v>
      </c>
      <c r="T14" s="187"/>
      <c r="U14" s="244"/>
      <c r="V14" s="240"/>
      <c r="W14" s="240"/>
      <c r="X14" s="241"/>
      <c r="Y14" s="243"/>
      <c r="Z14" s="4"/>
    </row>
    <row r="15" spans="1:28" s="2" customFormat="1" ht="26.25" customHeight="1">
      <c r="A15" s="203"/>
      <c r="B15" s="186" t="s">
        <v>106</v>
      </c>
      <c r="C15" s="204" t="s">
        <v>117</v>
      </c>
      <c r="D15" s="207" t="s">
        <v>118</v>
      </c>
      <c r="E15" s="65" t="s">
        <v>119</v>
      </c>
      <c r="F15" s="186" t="s">
        <v>106</v>
      </c>
      <c r="G15" s="204" t="s">
        <v>117</v>
      </c>
      <c r="H15" s="207" t="s">
        <v>118</v>
      </c>
      <c r="I15" s="65" t="s">
        <v>119</v>
      </c>
      <c r="J15" s="186" t="s">
        <v>106</v>
      </c>
      <c r="K15" s="204" t="s">
        <v>117</v>
      </c>
      <c r="L15" s="207" t="s">
        <v>118</v>
      </c>
      <c r="M15" s="65" t="s">
        <v>119</v>
      </c>
      <c r="N15" s="186" t="s">
        <v>106</v>
      </c>
      <c r="O15" s="204" t="s">
        <v>117</v>
      </c>
      <c r="P15" s="207" t="s">
        <v>118</v>
      </c>
      <c r="Q15" s="65" t="s">
        <v>119</v>
      </c>
      <c r="R15" s="186" t="s">
        <v>106</v>
      </c>
      <c r="S15" s="204" t="s">
        <v>117</v>
      </c>
      <c r="T15" s="207" t="s">
        <v>118</v>
      </c>
      <c r="U15" s="245" t="s">
        <v>119</v>
      </c>
      <c r="V15" s="240"/>
      <c r="W15" s="240"/>
      <c r="X15" s="241"/>
      <c r="Y15" s="243"/>
      <c r="Z15" s="4"/>
    </row>
    <row r="16" spans="1:28" s="2" customFormat="1" ht="16.5" customHeight="1" thickBot="1">
      <c r="A16" s="67" t="s">
        <v>102</v>
      </c>
      <c r="B16" s="39">
        <v>0</v>
      </c>
      <c r="C16" s="205">
        <v>10</v>
      </c>
      <c r="D16" s="206">
        <v>20</v>
      </c>
      <c r="E16" s="208">
        <v>30</v>
      </c>
      <c r="F16" s="39">
        <v>0</v>
      </c>
      <c r="G16" s="205">
        <v>10</v>
      </c>
      <c r="H16" s="206">
        <v>20</v>
      </c>
      <c r="I16" s="208">
        <v>30</v>
      </c>
      <c r="J16" s="39">
        <v>0</v>
      </c>
      <c r="K16" s="205">
        <v>10</v>
      </c>
      <c r="L16" s="206">
        <v>20</v>
      </c>
      <c r="M16" s="208">
        <v>30</v>
      </c>
      <c r="N16" s="39">
        <v>0</v>
      </c>
      <c r="O16" s="205">
        <v>10</v>
      </c>
      <c r="P16" s="206">
        <v>20</v>
      </c>
      <c r="Q16" s="208">
        <v>30</v>
      </c>
      <c r="R16" s="39">
        <v>0</v>
      </c>
      <c r="S16" s="205">
        <v>10</v>
      </c>
      <c r="T16" s="206">
        <v>20</v>
      </c>
      <c r="U16" s="246">
        <v>30</v>
      </c>
      <c r="V16" s="240"/>
      <c r="W16" s="240"/>
      <c r="X16" s="241"/>
      <c r="Y16" s="243"/>
      <c r="Z16" s="4"/>
    </row>
    <row r="17" spans="1:26" s="2" customFormat="1" ht="16.5" customHeight="1" thickTop="1">
      <c r="A17" s="15"/>
      <c r="B17" s="4"/>
      <c r="C17" s="4"/>
      <c r="D17" s="4"/>
      <c r="E17" s="4"/>
      <c r="F17" s="4"/>
      <c r="G17" s="4"/>
      <c r="H17" s="4"/>
      <c r="I17" s="4"/>
      <c r="J17" s="4"/>
      <c r="K17" s="4"/>
      <c r="L17" s="4"/>
      <c r="M17" s="4"/>
      <c r="N17" s="4"/>
      <c r="O17" s="4"/>
      <c r="P17" s="4"/>
      <c r="Q17" s="4"/>
      <c r="R17" s="4"/>
      <c r="S17" s="4"/>
      <c r="T17" s="4"/>
      <c r="V17" s="57"/>
      <c r="W17" s="57"/>
      <c r="X17" s="57"/>
      <c r="Y17" s="58"/>
      <c r="Z17" s="4"/>
    </row>
    <row r="18" spans="1:26" s="2" customFormat="1" ht="16.95" customHeight="1" thickBot="1">
      <c r="A18" s="190" t="s">
        <v>103</v>
      </c>
      <c r="B18" s="54"/>
      <c r="C18" s="54"/>
      <c r="D18" s="54"/>
      <c r="E18" s="54"/>
      <c r="F18" s="54"/>
      <c r="G18" s="54"/>
      <c r="H18" s="172"/>
      <c r="I18" s="172"/>
      <c r="J18" s="172"/>
      <c r="K18" s="172"/>
      <c r="L18" s="172"/>
      <c r="M18" s="172"/>
      <c r="N18" s="172"/>
      <c r="O18" s="172"/>
      <c r="P18" s="172"/>
      <c r="Q18" s="172"/>
      <c r="R18" s="172"/>
      <c r="S18" s="172"/>
      <c r="T18" s="172"/>
      <c r="U18" s="172"/>
      <c r="V18" s="188"/>
      <c r="W18" s="188"/>
      <c r="X18" s="172"/>
      <c r="Y18" s="172"/>
      <c r="Z18" s="4"/>
    </row>
    <row r="19" spans="1:26" s="2" customFormat="1" ht="16.2" thickTop="1">
      <c r="A19" s="191" t="s">
        <v>26</v>
      </c>
      <c r="B19" s="192"/>
      <c r="C19" s="192"/>
      <c r="D19" s="192"/>
      <c r="E19" s="192"/>
      <c r="F19" s="192"/>
      <c r="G19" s="193"/>
      <c r="N19" s="15"/>
      <c r="O19" s="15"/>
      <c r="P19" s="15"/>
      <c r="Q19" s="15"/>
      <c r="R19" s="15"/>
      <c r="S19" s="15"/>
      <c r="T19" s="55"/>
      <c r="Z19" s="4"/>
    </row>
    <row r="20" spans="1:26" s="2" customFormat="1" ht="15.6">
      <c r="A20" s="172" t="s">
        <v>142</v>
      </c>
      <c r="B20" s="247"/>
      <c r="C20" s="247"/>
      <c r="D20" s="247"/>
      <c r="E20" s="247"/>
      <c r="F20" s="247"/>
      <c r="G20" s="248"/>
      <c r="H20" s="249"/>
      <c r="Y20" s="6"/>
      <c r="Z20" s="4"/>
    </row>
    <row r="21" spans="1:26" s="2" customFormat="1" ht="17.25" customHeight="1" thickBot="1">
      <c r="A21" s="194" t="s">
        <v>139</v>
      </c>
      <c r="B21" s="195"/>
      <c r="C21" s="195"/>
      <c r="D21" s="195"/>
      <c r="E21" s="195"/>
      <c r="F21" s="195"/>
      <c r="G21" s="196"/>
      <c r="Y21" s="6"/>
      <c r="Z21" s="4"/>
    </row>
    <row r="22" spans="1:26" s="22" customFormat="1" ht="13.8" thickTop="1">
      <c r="A22" s="69"/>
      <c r="B22" s="345" t="s">
        <v>0</v>
      </c>
      <c r="C22" s="346"/>
      <c r="D22" s="347"/>
      <c r="E22" s="70"/>
      <c r="F22" s="345" t="s">
        <v>1</v>
      </c>
      <c r="G22" s="346"/>
      <c r="H22" s="347"/>
      <c r="I22" s="70"/>
      <c r="J22" s="345" t="s">
        <v>2</v>
      </c>
      <c r="K22" s="346"/>
      <c r="L22" s="347"/>
      <c r="M22" s="70"/>
      <c r="N22" s="345" t="s">
        <v>3</v>
      </c>
      <c r="O22" s="346"/>
      <c r="P22" s="347"/>
      <c r="Q22" s="70"/>
      <c r="R22" s="345" t="s">
        <v>4</v>
      </c>
      <c r="S22" s="346"/>
      <c r="T22" s="347"/>
      <c r="U22" s="70"/>
      <c r="V22" s="345" t="s">
        <v>5</v>
      </c>
      <c r="W22" s="346"/>
      <c r="X22" s="347"/>
      <c r="Y22" s="71"/>
      <c r="Z22" s="72"/>
    </row>
    <row r="23" spans="1:26" s="77" customFormat="1" ht="27" thickBot="1">
      <c r="A23" s="73" t="s">
        <v>52</v>
      </c>
      <c r="B23" s="303">
        <v>12</v>
      </c>
      <c r="C23" s="304"/>
      <c r="D23" s="305"/>
      <c r="E23" s="74"/>
      <c r="F23" s="303">
        <v>12</v>
      </c>
      <c r="G23" s="304"/>
      <c r="H23" s="305"/>
      <c r="I23" s="74"/>
      <c r="J23" s="303">
        <v>12</v>
      </c>
      <c r="K23" s="304"/>
      <c r="L23" s="305"/>
      <c r="M23" s="74"/>
      <c r="N23" s="303">
        <v>12</v>
      </c>
      <c r="O23" s="304"/>
      <c r="P23" s="305"/>
      <c r="Q23" s="74"/>
      <c r="R23" s="303">
        <v>12</v>
      </c>
      <c r="S23" s="304"/>
      <c r="T23" s="305"/>
      <c r="U23" s="74"/>
      <c r="V23" s="303">
        <f>SUM(B23,F23,J23,N23,R23)</f>
        <v>60</v>
      </c>
      <c r="W23" s="304"/>
      <c r="X23" s="305"/>
      <c r="Y23" s="75"/>
      <c r="Z23" s="76"/>
    </row>
    <row r="24" spans="1:26" s="77" customFormat="1" ht="27" thickBot="1">
      <c r="A24" s="78" t="s">
        <v>61</v>
      </c>
      <c r="B24" s="306">
        <v>0</v>
      </c>
      <c r="C24" s="307"/>
      <c r="D24" s="308"/>
      <c r="E24" s="79" t="s">
        <v>66</v>
      </c>
      <c r="F24" s="297">
        <v>0.04</v>
      </c>
      <c r="G24" s="298"/>
      <c r="H24" s="299"/>
      <c r="I24" s="79"/>
      <c r="J24" s="297">
        <v>0.04</v>
      </c>
      <c r="K24" s="298"/>
      <c r="L24" s="299"/>
      <c r="M24" s="79"/>
      <c r="N24" s="297">
        <v>0.04</v>
      </c>
      <c r="O24" s="298"/>
      <c r="P24" s="299"/>
      <c r="Q24" s="79"/>
      <c r="R24" s="297">
        <v>0.04</v>
      </c>
      <c r="S24" s="298"/>
      <c r="T24" s="299"/>
      <c r="U24" s="79"/>
      <c r="V24" s="80"/>
      <c r="W24" s="178"/>
      <c r="X24" s="81"/>
      <c r="Y24" s="82"/>
      <c r="Z24" s="76"/>
    </row>
    <row r="25" spans="1:26" s="22" customFormat="1" ht="27" thickBot="1">
      <c r="A25" s="250" t="s">
        <v>6</v>
      </c>
      <c r="B25" s="251" t="s">
        <v>7</v>
      </c>
      <c r="C25" s="252" t="s">
        <v>8</v>
      </c>
      <c r="D25" s="252" t="s">
        <v>141</v>
      </c>
      <c r="E25" s="253" t="s">
        <v>15</v>
      </c>
      <c r="F25" s="251" t="s">
        <v>7</v>
      </c>
      <c r="G25" s="252" t="s">
        <v>8</v>
      </c>
      <c r="H25" s="252" t="s">
        <v>141</v>
      </c>
      <c r="I25" s="253" t="s">
        <v>15</v>
      </c>
      <c r="J25" s="251" t="s">
        <v>7</v>
      </c>
      <c r="K25" s="252" t="s">
        <v>8</v>
      </c>
      <c r="L25" s="252" t="s">
        <v>141</v>
      </c>
      <c r="M25" s="253" t="s">
        <v>15</v>
      </c>
      <c r="N25" s="251" t="s">
        <v>7</v>
      </c>
      <c r="O25" s="252" t="s">
        <v>8</v>
      </c>
      <c r="P25" s="252" t="s">
        <v>141</v>
      </c>
      <c r="Q25" s="253" t="s">
        <v>15</v>
      </c>
      <c r="R25" s="251" t="s">
        <v>7</v>
      </c>
      <c r="S25" s="252" t="s">
        <v>8</v>
      </c>
      <c r="T25" s="252" t="s">
        <v>141</v>
      </c>
      <c r="U25" s="253" t="s">
        <v>15</v>
      </c>
      <c r="V25" s="251" t="s">
        <v>7</v>
      </c>
      <c r="W25" s="252" t="s">
        <v>8</v>
      </c>
      <c r="X25" s="252" t="s">
        <v>141</v>
      </c>
      <c r="Y25" s="253" t="s">
        <v>15</v>
      </c>
      <c r="Z25" s="83"/>
    </row>
    <row r="26" spans="1:26" s="22" customFormat="1">
      <c r="A26" s="84" t="s">
        <v>29</v>
      </c>
      <c r="B26" s="115"/>
      <c r="C26" s="116"/>
      <c r="D26" s="116"/>
      <c r="E26" s="86"/>
      <c r="F26" s="85"/>
      <c r="G26" s="169"/>
      <c r="H26" s="86"/>
      <c r="I26" s="86"/>
      <c r="J26" s="85"/>
      <c r="K26" s="169"/>
      <c r="L26" s="86"/>
      <c r="M26" s="86"/>
      <c r="N26" s="85"/>
      <c r="O26" s="169"/>
      <c r="P26" s="86"/>
      <c r="Q26" s="86"/>
      <c r="R26" s="85"/>
      <c r="S26" s="169"/>
      <c r="T26" s="86"/>
      <c r="U26" s="86"/>
      <c r="V26" s="85"/>
      <c r="W26" s="169"/>
      <c r="X26" s="86"/>
      <c r="Y26" s="86"/>
      <c r="Z26" s="87"/>
    </row>
    <row r="27" spans="1:26" s="22" customFormat="1">
      <c r="A27" s="88" t="s">
        <v>56</v>
      </c>
      <c r="B27" s="89">
        <v>0</v>
      </c>
      <c r="C27" s="90">
        <v>0</v>
      </c>
      <c r="D27" s="90">
        <v>0</v>
      </c>
      <c r="E27" s="91" t="s">
        <v>65</v>
      </c>
      <c r="F27" s="92">
        <f>ROUND(B27*(F$23/12)*(1+F$24),0)</f>
        <v>0</v>
      </c>
      <c r="G27" s="170">
        <f>ROUND(C27*(F$23/12)*(1+F$24),0)</f>
        <v>0</v>
      </c>
      <c r="H27" s="90">
        <v>0</v>
      </c>
      <c r="I27" s="93" t="str">
        <f>IF(F$23&gt;0,E27,"-")</f>
        <v>K</v>
      </c>
      <c r="J27" s="92">
        <f>ROUND(F27*(J$23/12)*(1+J$24),0)</f>
        <v>0</v>
      </c>
      <c r="K27" s="170">
        <f>ROUND(G27*(J$23/12)*(1+J$24),0)</f>
        <v>0</v>
      </c>
      <c r="L27" s="90">
        <v>0</v>
      </c>
      <c r="M27" s="93" t="str">
        <f>IF(J$23&gt;0,I27,"-")</f>
        <v>K</v>
      </c>
      <c r="N27" s="92">
        <f>ROUND(J27*(N$23/12)*(1+N$24),0)</f>
        <v>0</v>
      </c>
      <c r="O27" s="170">
        <f>ROUND(K27*(N$23/12)*(1+N$24),0)</f>
        <v>0</v>
      </c>
      <c r="P27" s="90">
        <v>0</v>
      </c>
      <c r="Q27" s="93" t="str">
        <f>IF(N$23&gt;0,M27,"-")</f>
        <v>K</v>
      </c>
      <c r="R27" s="92">
        <f>ROUND(N27*(R$23/12)*(1+R$24),0)</f>
        <v>0</v>
      </c>
      <c r="S27" s="170">
        <f>ROUND(O27*(R$23/12)*(1+R$24),0)</f>
        <v>0</v>
      </c>
      <c r="T27" s="90">
        <v>0</v>
      </c>
      <c r="U27" s="93" t="str">
        <f>IF(R$23&gt;0,Q27,"-")</f>
        <v>K</v>
      </c>
      <c r="V27" s="94">
        <f>SUM(B27,F27,J27,N27,R27)</f>
        <v>0</v>
      </c>
      <c r="W27" s="95">
        <f>SUM(C27,G27,K27,O27,S27)</f>
        <v>0</v>
      </c>
      <c r="X27" s="95">
        <f>SUM(D27,H27,L27,P27,T27)</f>
        <v>0</v>
      </c>
      <c r="Y27" s="91" t="str">
        <f>E27</f>
        <v>K</v>
      </c>
      <c r="Z27" s="96"/>
    </row>
    <row r="28" spans="1:26" s="22" customFormat="1">
      <c r="A28" s="88" t="s">
        <v>57</v>
      </c>
      <c r="B28" s="89">
        <v>0</v>
      </c>
      <c r="C28" s="90">
        <v>0</v>
      </c>
      <c r="D28" s="90">
        <v>0</v>
      </c>
      <c r="E28" s="91" t="s">
        <v>65</v>
      </c>
      <c r="F28" s="92">
        <f t="shared" ref="F28:F32" si="0">ROUND(B28*(F$23/12)*(1+F$24),0)</f>
        <v>0</v>
      </c>
      <c r="G28" s="170">
        <f t="shared" ref="G28:G32" si="1">ROUND(C28*(F$23/12)*(1+F$24),0)</f>
        <v>0</v>
      </c>
      <c r="H28" s="90">
        <v>0</v>
      </c>
      <c r="I28" s="93" t="str">
        <f t="shared" ref="I28:I32" si="2">IF(F$23&gt;0,E28,"-")</f>
        <v>K</v>
      </c>
      <c r="J28" s="92">
        <f t="shared" ref="J28:J32" si="3">ROUND(F28*(J$23/12)*(1+J$24),0)</f>
        <v>0</v>
      </c>
      <c r="K28" s="170">
        <f t="shared" ref="K28:K32" si="4">ROUND(G28*(J$23/12)*(1+J$24),0)</f>
        <v>0</v>
      </c>
      <c r="L28" s="90">
        <v>0</v>
      </c>
      <c r="M28" s="93" t="str">
        <f>IF(J$23&gt;0,I28,"-")</f>
        <v>K</v>
      </c>
      <c r="N28" s="92">
        <f t="shared" ref="N28:N32" si="5">ROUND(J28*(N$23/12)*(1+N$24),0)</f>
        <v>0</v>
      </c>
      <c r="O28" s="170">
        <f t="shared" ref="O28:O32" si="6">ROUND(K28*(N$23/12)*(1+N$24),0)</f>
        <v>0</v>
      </c>
      <c r="P28" s="90">
        <v>0</v>
      </c>
      <c r="Q28" s="93" t="str">
        <f t="shared" ref="Q28:Q32" si="7">IF(N$23&gt;0,M28,"-")</f>
        <v>K</v>
      </c>
      <c r="R28" s="92">
        <f t="shared" ref="R28:R32" si="8">ROUND(N28*(R$23/12)*(1+R$24),0)</f>
        <v>0</v>
      </c>
      <c r="S28" s="170">
        <f t="shared" ref="S28:S32" si="9">ROUND(O28*(R$23/12)*(1+R$24),0)</f>
        <v>0</v>
      </c>
      <c r="T28" s="90">
        <v>0</v>
      </c>
      <c r="U28" s="93" t="str">
        <f t="shared" ref="U28:U32" si="10">IF(R$23&gt;0,Q28,"-")</f>
        <v>K</v>
      </c>
      <c r="V28" s="94">
        <f t="shared" ref="V28:W33" si="11">SUM(B28,F28,J28,N28,R28)</f>
        <v>0</v>
      </c>
      <c r="W28" s="95">
        <f t="shared" si="11"/>
        <v>0</v>
      </c>
      <c r="X28" s="95">
        <f t="shared" ref="X28:X32" si="12">SUM(D28,H28,L28,P28,T28)</f>
        <v>0</v>
      </c>
      <c r="Y28" s="91" t="str">
        <f t="shared" ref="Y28:Y32" si="13">E28</f>
        <v>K</v>
      </c>
      <c r="Z28" s="87"/>
    </row>
    <row r="29" spans="1:26" s="22" customFormat="1">
      <c r="A29" s="88" t="s">
        <v>58</v>
      </c>
      <c r="B29" s="92">
        <v>0</v>
      </c>
      <c r="C29" s="179">
        <v>0</v>
      </c>
      <c r="D29" s="90">
        <v>0</v>
      </c>
      <c r="E29" s="91" t="s">
        <v>65</v>
      </c>
      <c r="F29" s="92">
        <f t="shared" si="0"/>
        <v>0</v>
      </c>
      <c r="G29" s="170">
        <f t="shared" si="1"/>
        <v>0</v>
      </c>
      <c r="H29" s="90">
        <v>0</v>
      </c>
      <c r="I29" s="93" t="str">
        <f t="shared" si="2"/>
        <v>K</v>
      </c>
      <c r="J29" s="92">
        <f t="shared" si="3"/>
        <v>0</v>
      </c>
      <c r="K29" s="170">
        <f t="shared" si="4"/>
        <v>0</v>
      </c>
      <c r="L29" s="90">
        <v>0</v>
      </c>
      <c r="M29" s="93" t="str">
        <f t="shared" ref="M29:M32" si="14">IF(J$23&gt;0,I29,"-")</f>
        <v>K</v>
      </c>
      <c r="N29" s="92">
        <f t="shared" si="5"/>
        <v>0</v>
      </c>
      <c r="O29" s="170">
        <f t="shared" si="6"/>
        <v>0</v>
      </c>
      <c r="P29" s="90">
        <v>0</v>
      </c>
      <c r="Q29" s="93" t="str">
        <f t="shared" si="7"/>
        <v>K</v>
      </c>
      <c r="R29" s="92">
        <f t="shared" si="8"/>
        <v>0</v>
      </c>
      <c r="S29" s="170">
        <f t="shared" si="9"/>
        <v>0</v>
      </c>
      <c r="T29" s="90">
        <v>0</v>
      </c>
      <c r="U29" s="93" t="str">
        <f t="shared" si="10"/>
        <v>K</v>
      </c>
      <c r="V29" s="94">
        <f t="shared" si="11"/>
        <v>0</v>
      </c>
      <c r="W29" s="95">
        <f t="shared" si="11"/>
        <v>0</v>
      </c>
      <c r="X29" s="95">
        <f t="shared" si="12"/>
        <v>0</v>
      </c>
      <c r="Y29" s="93" t="str">
        <f t="shared" si="13"/>
        <v>K</v>
      </c>
      <c r="Z29" s="87"/>
    </row>
    <row r="30" spans="1:26" s="22" customFormat="1">
      <c r="A30" s="88" t="s">
        <v>59</v>
      </c>
      <c r="B30" s="92">
        <v>0</v>
      </c>
      <c r="C30" s="179">
        <v>0</v>
      </c>
      <c r="D30" s="90">
        <v>0</v>
      </c>
      <c r="E30" s="91" t="s">
        <v>65</v>
      </c>
      <c r="F30" s="92">
        <f t="shared" si="0"/>
        <v>0</v>
      </c>
      <c r="G30" s="170">
        <f t="shared" si="1"/>
        <v>0</v>
      </c>
      <c r="H30" s="90">
        <v>0</v>
      </c>
      <c r="I30" s="93" t="str">
        <f t="shared" si="2"/>
        <v>K</v>
      </c>
      <c r="J30" s="92">
        <f t="shared" si="3"/>
        <v>0</v>
      </c>
      <c r="K30" s="170">
        <f t="shared" si="4"/>
        <v>0</v>
      </c>
      <c r="L30" s="90">
        <v>0</v>
      </c>
      <c r="M30" s="93" t="str">
        <f t="shared" si="14"/>
        <v>K</v>
      </c>
      <c r="N30" s="92">
        <f t="shared" si="5"/>
        <v>0</v>
      </c>
      <c r="O30" s="170">
        <f t="shared" si="6"/>
        <v>0</v>
      </c>
      <c r="P30" s="90">
        <v>0</v>
      </c>
      <c r="Q30" s="93" t="str">
        <f t="shared" si="7"/>
        <v>K</v>
      </c>
      <c r="R30" s="92">
        <f t="shared" si="8"/>
        <v>0</v>
      </c>
      <c r="S30" s="170">
        <f t="shared" si="9"/>
        <v>0</v>
      </c>
      <c r="T30" s="90">
        <v>0</v>
      </c>
      <c r="U30" s="93" t="str">
        <f t="shared" si="10"/>
        <v>K</v>
      </c>
      <c r="V30" s="94">
        <f t="shared" si="11"/>
        <v>0</v>
      </c>
      <c r="W30" s="95">
        <f t="shared" si="11"/>
        <v>0</v>
      </c>
      <c r="X30" s="95">
        <f t="shared" si="12"/>
        <v>0</v>
      </c>
      <c r="Y30" s="93" t="str">
        <f t="shared" si="13"/>
        <v>K</v>
      </c>
      <c r="Z30" s="87"/>
    </row>
    <row r="31" spans="1:26" s="22" customFormat="1">
      <c r="A31" s="88" t="s">
        <v>60</v>
      </c>
      <c r="B31" s="89">
        <v>0</v>
      </c>
      <c r="C31" s="90">
        <v>0</v>
      </c>
      <c r="D31" s="90">
        <v>0</v>
      </c>
      <c r="E31" s="91" t="s">
        <v>65</v>
      </c>
      <c r="F31" s="92">
        <f t="shared" si="0"/>
        <v>0</v>
      </c>
      <c r="G31" s="170">
        <f t="shared" si="1"/>
        <v>0</v>
      </c>
      <c r="H31" s="90">
        <v>0</v>
      </c>
      <c r="I31" s="93" t="str">
        <f t="shared" si="2"/>
        <v>K</v>
      </c>
      <c r="J31" s="92">
        <f t="shared" si="3"/>
        <v>0</v>
      </c>
      <c r="K31" s="170">
        <f t="shared" si="4"/>
        <v>0</v>
      </c>
      <c r="L31" s="90">
        <v>0</v>
      </c>
      <c r="M31" s="93" t="str">
        <f t="shared" si="14"/>
        <v>K</v>
      </c>
      <c r="N31" s="92">
        <f t="shared" si="5"/>
        <v>0</v>
      </c>
      <c r="O31" s="170">
        <f t="shared" si="6"/>
        <v>0</v>
      </c>
      <c r="P31" s="90">
        <v>0</v>
      </c>
      <c r="Q31" s="93" t="str">
        <f t="shared" si="7"/>
        <v>K</v>
      </c>
      <c r="R31" s="92">
        <f t="shared" si="8"/>
        <v>0</v>
      </c>
      <c r="S31" s="170">
        <f t="shared" si="9"/>
        <v>0</v>
      </c>
      <c r="T31" s="90">
        <v>0</v>
      </c>
      <c r="U31" s="93" t="str">
        <f t="shared" si="10"/>
        <v>K</v>
      </c>
      <c r="V31" s="94">
        <f t="shared" si="11"/>
        <v>0</v>
      </c>
      <c r="W31" s="95">
        <f t="shared" si="11"/>
        <v>0</v>
      </c>
      <c r="X31" s="95">
        <f t="shared" si="12"/>
        <v>0</v>
      </c>
      <c r="Y31" s="93" t="str">
        <f t="shared" si="13"/>
        <v>K</v>
      </c>
      <c r="Z31" s="87"/>
    </row>
    <row r="32" spans="1:26" s="22" customFormat="1">
      <c r="A32" s="88" t="s">
        <v>143</v>
      </c>
      <c r="B32" s="89">
        <v>0</v>
      </c>
      <c r="C32" s="90">
        <v>0</v>
      </c>
      <c r="D32" s="90">
        <v>0</v>
      </c>
      <c r="E32" s="91" t="s">
        <v>65</v>
      </c>
      <c r="F32" s="92">
        <f t="shared" si="0"/>
        <v>0</v>
      </c>
      <c r="G32" s="170">
        <f t="shared" si="1"/>
        <v>0</v>
      </c>
      <c r="H32" s="90">
        <v>0</v>
      </c>
      <c r="I32" s="93" t="str">
        <f t="shared" si="2"/>
        <v>K</v>
      </c>
      <c r="J32" s="92">
        <f t="shared" si="3"/>
        <v>0</v>
      </c>
      <c r="K32" s="170">
        <f t="shared" si="4"/>
        <v>0</v>
      </c>
      <c r="L32" s="90">
        <v>0</v>
      </c>
      <c r="M32" s="93" t="str">
        <f t="shared" si="14"/>
        <v>K</v>
      </c>
      <c r="N32" s="92">
        <f t="shared" si="5"/>
        <v>0</v>
      </c>
      <c r="O32" s="170">
        <f t="shared" si="6"/>
        <v>0</v>
      </c>
      <c r="P32" s="90">
        <v>0</v>
      </c>
      <c r="Q32" s="93" t="str">
        <f t="shared" si="7"/>
        <v>K</v>
      </c>
      <c r="R32" s="92">
        <f t="shared" si="8"/>
        <v>0</v>
      </c>
      <c r="S32" s="170">
        <f t="shared" si="9"/>
        <v>0</v>
      </c>
      <c r="T32" s="90">
        <v>0</v>
      </c>
      <c r="U32" s="93" t="str">
        <f t="shared" si="10"/>
        <v>K</v>
      </c>
      <c r="V32" s="94">
        <f t="shared" si="11"/>
        <v>0</v>
      </c>
      <c r="W32" s="95">
        <f t="shared" si="11"/>
        <v>0</v>
      </c>
      <c r="X32" s="95">
        <f t="shared" si="12"/>
        <v>0</v>
      </c>
      <c r="Y32" s="93" t="str">
        <f t="shared" si="13"/>
        <v>K</v>
      </c>
      <c r="Z32" s="87"/>
    </row>
    <row r="33" spans="1:26" s="22" customFormat="1" ht="12" customHeight="1" thickBot="1">
      <c r="A33" s="97" t="s">
        <v>53</v>
      </c>
      <c r="B33" s="100">
        <f>ROUND(SUM(B27:B32),0)</f>
        <v>0</v>
      </c>
      <c r="C33" s="98">
        <f>ROUND(SUM(C27:C32),0)</f>
        <v>0</v>
      </c>
      <c r="D33" s="98">
        <f>ROUND(SUM(D27:D32),0)</f>
        <v>0</v>
      </c>
      <c r="E33" s="99"/>
      <c r="F33" s="100">
        <f>ROUND(SUM(F27:F32),0)</f>
        <v>0</v>
      </c>
      <c r="G33" s="98">
        <f>ROUND(SUM(G27:G32),0)</f>
        <v>0</v>
      </c>
      <c r="H33" s="98">
        <f>ROUND(SUM(H27:H32),0)</f>
        <v>0</v>
      </c>
      <c r="I33" s="99"/>
      <c r="J33" s="100">
        <f>ROUND(SUM(J27:J32),0)</f>
        <v>0</v>
      </c>
      <c r="K33" s="230">
        <f>ROUND(SUM(K27:K32),0)</f>
        <v>0</v>
      </c>
      <c r="L33" s="98">
        <f>ROUND(SUM(L27:L32),0)</f>
        <v>0</v>
      </c>
      <c r="M33" s="99"/>
      <c r="N33" s="100">
        <f>ROUND(SUM(N27:N32),0)</f>
        <v>0</v>
      </c>
      <c r="O33" s="230">
        <f>ROUND(SUM(O27:O32),0)</f>
        <v>0</v>
      </c>
      <c r="P33" s="98">
        <f>ROUND(SUM(P27:P32),0)</f>
        <v>0</v>
      </c>
      <c r="Q33" s="99"/>
      <c r="R33" s="100">
        <f>ROUND(SUM(R27:R32),0)</f>
        <v>0</v>
      </c>
      <c r="S33" s="230">
        <f>ROUND(SUM(S27:S32),0)</f>
        <v>0</v>
      </c>
      <c r="T33" s="98">
        <f>ROUND(SUM(T27:T32),0)</f>
        <v>0</v>
      </c>
      <c r="U33" s="99"/>
      <c r="V33" s="100">
        <f t="shared" si="11"/>
        <v>0</v>
      </c>
      <c r="W33" s="98">
        <f t="shared" si="11"/>
        <v>0</v>
      </c>
      <c r="X33" s="98">
        <f>SUM(D33,H33,L33,P33,T33)</f>
        <v>0</v>
      </c>
      <c r="Y33" s="99"/>
      <c r="Z33" s="87"/>
    </row>
    <row r="34" spans="1:26" s="22" customFormat="1">
      <c r="A34" s="101" t="s">
        <v>30</v>
      </c>
      <c r="B34" s="85"/>
      <c r="C34" s="86"/>
      <c r="D34" s="86"/>
      <c r="E34" s="102"/>
      <c r="F34" s="85"/>
      <c r="G34" s="86"/>
      <c r="H34" s="86"/>
      <c r="I34" s="102"/>
      <c r="J34" s="85"/>
      <c r="K34" s="86"/>
      <c r="L34" s="86"/>
      <c r="M34" s="102"/>
      <c r="N34" s="85"/>
      <c r="O34" s="86"/>
      <c r="P34" s="86"/>
      <c r="Q34" s="102"/>
      <c r="R34" s="85"/>
      <c r="S34" s="86"/>
      <c r="T34" s="86"/>
      <c r="U34" s="102"/>
      <c r="V34" s="85"/>
      <c r="W34" s="86"/>
      <c r="X34" s="86"/>
      <c r="Y34" s="102"/>
      <c r="Z34" s="87"/>
    </row>
    <row r="35" spans="1:26" s="22" customFormat="1">
      <c r="A35" s="88" t="s">
        <v>11</v>
      </c>
      <c r="B35" s="89">
        <v>0</v>
      </c>
      <c r="C35" s="90">
        <v>0</v>
      </c>
      <c r="D35" s="90">
        <v>0</v>
      </c>
      <c r="E35" s="91"/>
      <c r="F35" s="89">
        <v>0</v>
      </c>
      <c r="G35" s="90">
        <v>0</v>
      </c>
      <c r="H35" s="90">
        <v>0</v>
      </c>
      <c r="I35" s="91"/>
      <c r="J35" s="89">
        <v>0</v>
      </c>
      <c r="K35" s="90">
        <v>0</v>
      </c>
      <c r="L35" s="90">
        <v>0</v>
      </c>
      <c r="M35" s="91"/>
      <c r="N35" s="89">
        <v>0</v>
      </c>
      <c r="O35" s="90">
        <v>0</v>
      </c>
      <c r="P35" s="90">
        <v>0</v>
      </c>
      <c r="Q35" s="91"/>
      <c r="R35" s="89">
        <v>0</v>
      </c>
      <c r="S35" s="90">
        <v>0</v>
      </c>
      <c r="T35" s="90">
        <v>0</v>
      </c>
      <c r="U35" s="91"/>
      <c r="V35" s="94">
        <f t="shared" ref="V35:V43" si="15">SUM(B35,F35,J35,N35,R35)</f>
        <v>0</v>
      </c>
      <c r="W35" s="95">
        <f t="shared" ref="W35:W43" si="16">SUM(C35,G35,K35,O35,S35)</f>
        <v>0</v>
      </c>
      <c r="X35" s="95">
        <f t="shared" ref="X35:X59" si="17">SUM(D35,H35,L35,P35,T35)</f>
        <v>0</v>
      </c>
      <c r="Y35" s="91"/>
      <c r="Z35" s="87"/>
    </row>
    <row r="36" spans="1:26" s="22" customFormat="1">
      <c r="A36" s="88" t="s">
        <v>144</v>
      </c>
      <c r="B36" s="89">
        <v>0</v>
      </c>
      <c r="C36" s="90">
        <v>0</v>
      </c>
      <c r="D36" s="90">
        <v>0</v>
      </c>
      <c r="E36" s="91"/>
      <c r="F36" s="89">
        <v>0</v>
      </c>
      <c r="G36" s="90">
        <v>0</v>
      </c>
      <c r="H36" s="90">
        <v>0</v>
      </c>
      <c r="I36" s="91"/>
      <c r="J36" s="89">
        <v>0</v>
      </c>
      <c r="K36" s="90">
        <v>0</v>
      </c>
      <c r="L36" s="90">
        <v>0</v>
      </c>
      <c r="M36" s="91"/>
      <c r="N36" s="89">
        <v>0</v>
      </c>
      <c r="O36" s="90">
        <v>0</v>
      </c>
      <c r="P36" s="90">
        <v>0</v>
      </c>
      <c r="Q36" s="91"/>
      <c r="R36" s="89">
        <v>0</v>
      </c>
      <c r="S36" s="90">
        <v>0</v>
      </c>
      <c r="T36" s="90">
        <v>0</v>
      </c>
      <c r="U36" s="91"/>
      <c r="V36" s="94">
        <f t="shared" si="15"/>
        <v>0</v>
      </c>
      <c r="W36" s="95">
        <f t="shared" si="16"/>
        <v>0</v>
      </c>
      <c r="X36" s="95">
        <f t="shared" si="17"/>
        <v>0</v>
      </c>
      <c r="Y36" s="91"/>
      <c r="Z36" s="87"/>
    </row>
    <row r="37" spans="1:26" s="22" customFormat="1">
      <c r="A37" s="88" t="s">
        <v>31</v>
      </c>
      <c r="B37" s="94">
        <f>SUMPRODUCT(B13:B14,C13:C14)*B23/12</f>
        <v>0</v>
      </c>
      <c r="C37" s="90">
        <v>0</v>
      </c>
      <c r="D37" s="90">
        <v>0</v>
      </c>
      <c r="E37" s="91"/>
      <c r="F37" s="94">
        <f>SUMPRODUCT(F13:F14,G13:G14)*F23/12</f>
        <v>0</v>
      </c>
      <c r="G37" s="90">
        <f>SUMPRODUCT(G13:G14,I13:I14)</f>
        <v>0</v>
      </c>
      <c r="H37" s="90">
        <v>0</v>
      </c>
      <c r="I37" s="91"/>
      <c r="J37" s="94">
        <f>SUMPRODUCT(J13:J14,K13:K14)*J23/12</f>
        <v>0</v>
      </c>
      <c r="K37" s="90">
        <f>SUMPRODUCT(K13:K14,M13:M14)</f>
        <v>0</v>
      </c>
      <c r="L37" s="90">
        <v>0</v>
      </c>
      <c r="M37" s="91"/>
      <c r="N37" s="94">
        <f>SUMPRODUCT(N13:N14,O13:O14)*N23/12</f>
        <v>0</v>
      </c>
      <c r="O37" s="90">
        <f>SUMPRODUCT(O13:O14,Q13:Q14)</f>
        <v>0</v>
      </c>
      <c r="P37" s="90">
        <v>0</v>
      </c>
      <c r="Q37" s="91"/>
      <c r="R37" s="94">
        <f>SUMPRODUCT(R13:R14,S13:S14)*R23/12</f>
        <v>0</v>
      </c>
      <c r="S37" s="90">
        <f>SUMPRODUCT(S13:S14,U13:U14)</f>
        <v>0</v>
      </c>
      <c r="T37" s="90">
        <v>0</v>
      </c>
      <c r="U37" s="91"/>
      <c r="V37" s="94">
        <f>SUM(B37,F37,J37,N37,R37)</f>
        <v>0</v>
      </c>
      <c r="W37" s="95">
        <f t="shared" si="16"/>
        <v>0</v>
      </c>
      <c r="X37" s="95">
        <f t="shared" si="17"/>
        <v>0</v>
      </c>
      <c r="Y37" s="91"/>
      <c r="Z37" s="87"/>
    </row>
    <row r="38" spans="1:26" s="22" customFormat="1">
      <c r="A38" s="88" t="s">
        <v>145</v>
      </c>
      <c r="B38" s="94">
        <f>(B16*C16*D16*E16)*B23/12</f>
        <v>0</v>
      </c>
      <c r="C38" s="90">
        <v>0</v>
      </c>
      <c r="D38" s="90">
        <v>0</v>
      </c>
      <c r="E38" s="91"/>
      <c r="F38" s="94">
        <f>(F16*G16*H16*I16)*F23/12</f>
        <v>0</v>
      </c>
      <c r="G38" s="90">
        <v>0</v>
      </c>
      <c r="H38" s="90">
        <v>0</v>
      </c>
      <c r="I38" s="91"/>
      <c r="J38" s="94">
        <f>(J16*K16*L16*M16)*J23/12</f>
        <v>0</v>
      </c>
      <c r="K38" s="90">
        <v>0</v>
      </c>
      <c r="L38" s="90">
        <v>0</v>
      </c>
      <c r="M38" s="91"/>
      <c r="N38" s="94">
        <f>(N16*O16*P16*Q16)*N23/12</f>
        <v>0</v>
      </c>
      <c r="O38" s="90">
        <v>0</v>
      </c>
      <c r="P38" s="90">
        <v>0</v>
      </c>
      <c r="Q38" s="91"/>
      <c r="R38" s="94">
        <f>(R16*S16*T16*U16)*R23/12</f>
        <v>0</v>
      </c>
      <c r="S38" s="90">
        <v>0</v>
      </c>
      <c r="T38" s="90">
        <v>0</v>
      </c>
      <c r="U38" s="91"/>
      <c r="V38" s="94">
        <f t="shared" si="15"/>
        <v>0</v>
      </c>
      <c r="W38" s="95">
        <f t="shared" si="16"/>
        <v>0</v>
      </c>
      <c r="X38" s="95">
        <f t="shared" si="17"/>
        <v>0</v>
      </c>
      <c r="Y38" s="91"/>
      <c r="Z38" s="87"/>
    </row>
    <row r="39" spans="1:26" s="22" customFormat="1">
      <c r="A39" s="88" t="s">
        <v>69</v>
      </c>
      <c r="B39" s="89">
        <v>0</v>
      </c>
      <c r="C39" s="90">
        <v>0</v>
      </c>
      <c r="D39" s="90">
        <v>0</v>
      </c>
      <c r="E39" s="91"/>
      <c r="F39" s="89">
        <v>0</v>
      </c>
      <c r="G39" s="90">
        <v>0</v>
      </c>
      <c r="H39" s="90">
        <v>0</v>
      </c>
      <c r="I39" s="91"/>
      <c r="J39" s="89">
        <v>0</v>
      </c>
      <c r="K39" s="90">
        <v>0</v>
      </c>
      <c r="L39" s="90">
        <v>0</v>
      </c>
      <c r="M39" s="91"/>
      <c r="N39" s="89">
        <v>0</v>
      </c>
      <c r="O39" s="90">
        <v>0</v>
      </c>
      <c r="P39" s="90">
        <v>0</v>
      </c>
      <c r="Q39" s="91"/>
      <c r="R39" s="89">
        <v>0</v>
      </c>
      <c r="S39" s="90">
        <v>0</v>
      </c>
      <c r="T39" s="90">
        <v>0</v>
      </c>
      <c r="U39" s="91"/>
      <c r="V39" s="94">
        <f t="shared" si="15"/>
        <v>0</v>
      </c>
      <c r="W39" s="95">
        <f t="shared" si="16"/>
        <v>0</v>
      </c>
      <c r="X39" s="95">
        <f t="shared" si="17"/>
        <v>0</v>
      </c>
      <c r="Y39" s="91"/>
      <c r="Z39" s="87"/>
    </row>
    <row r="40" spans="1:26" s="22" customFormat="1" ht="13.8" thickBot="1">
      <c r="A40" s="97" t="s">
        <v>146</v>
      </c>
      <c r="B40" s="100">
        <f>B33+SUM(B35:B39)</f>
        <v>0</v>
      </c>
      <c r="C40" s="98">
        <f>C33+SUM(C35:C39)</f>
        <v>0</v>
      </c>
      <c r="D40" s="98">
        <f>D33+SUM(D35:D39)</f>
        <v>0</v>
      </c>
      <c r="E40" s="99"/>
      <c r="F40" s="100">
        <f>F33+SUM(F35:F39)</f>
        <v>0</v>
      </c>
      <c r="G40" s="98">
        <f>G33+SUM(G35:G39)</f>
        <v>0</v>
      </c>
      <c r="H40" s="98">
        <f>H33+SUM(H35:H39)</f>
        <v>0</v>
      </c>
      <c r="I40" s="99"/>
      <c r="J40" s="100">
        <f>J33+SUM(J35:J39)</f>
        <v>0</v>
      </c>
      <c r="K40" s="98">
        <f>K33+SUM(K35:K39)</f>
        <v>0</v>
      </c>
      <c r="L40" s="98">
        <f>L33+SUM(L35:L39)</f>
        <v>0</v>
      </c>
      <c r="M40" s="99"/>
      <c r="N40" s="100">
        <f>N33+SUM(N35:N39)</f>
        <v>0</v>
      </c>
      <c r="O40" s="98">
        <f>O33+SUM(O35:O39)</f>
        <v>0</v>
      </c>
      <c r="P40" s="98">
        <f>P33+SUM(P35:P39)</f>
        <v>0</v>
      </c>
      <c r="Q40" s="99"/>
      <c r="R40" s="100">
        <f>R33+SUM(R35:R39)</f>
        <v>0</v>
      </c>
      <c r="S40" s="98">
        <f>S33+SUM(S35:S39)</f>
        <v>0</v>
      </c>
      <c r="T40" s="98">
        <f>T33+SUM(T35:T39)</f>
        <v>0</v>
      </c>
      <c r="U40" s="99"/>
      <c r="V40" s="100">
        <f t="shared" si="15"/>
        <v>0</v>
      </c>
      <c r="W40" s="98">
        <f t="shared" si="16"/>
        <v>0</v>
      </c>
      <c r="X40" s="98">
        <f t="shared" si="17"/>
        <v>0</v>
      </c>
      <c r="Y40" s="99"/>
      <c r="Z40" s="87"/>
    </row>
    <row r="41" spans="1:26" s="22" customFormat="1">
      <c r="A41" s="103" t="s">
        <v>33</v>
      </c>
      <c r="B41" s="104">
        <f>ROUND($B$76*(B33+B35+B36+B39),0)</f>
        <v>0</v>
      </c>
      <c r="C41" s="105">
        <f>ROUND($B$76*(C33+C35+C36+C39),0)</f>
        <v>0</v>
      </c>
      <c r="D41" s="105">
        <f>ROUND($B$76*(D33+D35+D36+D39),0)</f>
        <v>0</v>
      </c>
      <c r="E41" s="106"/>
      <c r="F41" s="104">
        <f>ROUND($B$76*(F33+F35+F36+F39),0)</f>
        <v>0</v>
      </c>
      <c r="G41" s="105">
        <f>ROUND($B$76*(G33+G35+G36+G39),0)</f>
        <v>0</v>
      </c>
      <c r="H41" s="105">
        <f>ROUND($B$76*(H33+H35+H36+H39),0)</f>
        <v>0</v>
      </c>
      <c r="I41" s="106"/>
      <c r="J41" s="104">
        <f>ROUND($B$76*(J33+J35+J36+J39),0)</f>
        <v>0</v>
      </c>
      <c r="K41" s="105">
        <f>ROUND($B$76*(K33+K35+K36+K39),0)</f>
        <v>0</v>
      </c>
      <c r="L41" s="105">
        <f>ROUND($B$76*(L33+L35+L36+L39),0)</f>
        <v>0</v>
      </c>
      <c r="M41" s="106"/>
      <c r="N41" s="104">
        <f>ROUND($B$76*(N33+N35+N36+N39),0)</f>
        <v>0</v>
      </c>
      <c r="O41" s="105">
        <f>ROUND($B$76*(O33+O35+O36+O39),0)</f>
        <v>0</v>
      </c>
      <c r="P41" s="105">
        <f>ROUND($B$76*(P33+P35+P36+P39),0)</f>
        <v>0</v>
      </c>
      <c r="Q41" s="106"/>
      <c r="R41" s="104">
        <f>ROUND($B$76*(R33+R35+R36+R39),0)</f>
        <v>0</v>
      </c>
      <c r="S41" s="105">
        <f>ROUND($B$76*(S33+S35+S36+S39),0)</f>
        <v>0</v>
      </c>
      <c r="T41" s="105">
        <f>ROUND($B$76*(T33+T35+T36+T39),0)</f>
        <v>0</v>
      </c>
      <c r="U41" s="106"/>
      <c r="V41" s="104">
        <f t="shared" si="15"/>
        <v>0</v>
      </c>
      <c r="W41" s="105">
        <f t="shared" si="16"/>
        <v>0</v>
      </c>
      <c r="X41" s="105">
        <f t="shared" si="17"/>
        <v>0</v>
      </c>
      <c r="Y41" s="106"/>
      <c r="Z41" s="87"/>
    </row>
    <row r="42" spans="1:26" s="22" customFormat="1" ht="13.8" thickBot="1">
      <c r="A42" s="107" t="s">
        <v>34</v>
      </c>
      <c r="B42" s="100">
        <f>SUM(B40:B41)</f>
        <v>0</v>
      </c>
      <c r="C42" s="98">
        <f>SUM(C40:C41)</f>
        <v>0</v>
      </c>
      <c r="D42" s="98">
        <f>SUM(D40:D41)</f>
        <v>0</v>
      </c>
      <c r="E42" s="99"/>
      <c r="F42" s="100">
        <f>SUM(F40:F41)</f>
        <v>0</v>
      </c>
      <c r="G42" s="98">
        <f>SUM(G40:G41)</f>
        <v>0</v>
      </c>
      <c r="H42" s="98">
        <f>SUM(H40:H41)</f>
        <v>0</v>
      </c>
      <c r="I42" s="99"/>
      <c r="J42" s="100">
        <f>SUM(J40:J41)</f>
        <v>0</v>
      </c>
      <c r="K42" s="98">
        <f>SUM(K40:K41)</f>
        <v>0</v>
      </c>
      <c r="L42" s="98">
        <f>SUM(L40:L41)</f>
        <v>0</v>
      </c>
      <c r="M42" s="99"/>
      <c r="N42" s="100">
        <f>SUM(N40:N41)</f>
        <v>0</v>
      </c>
      <c r="O42" s="98">
        <f>SUM(O40:O41)</f>
        <v>0</v>
      </c>
      <c r="P42" s="98">
        <f>SUM(P40:P41)</f>
        <v>0</v>
      </c>
      <c r="Q42" s="99"/>
      <c r="R42" s="100">
        <f>SUM(R40:R41)</f>
        <v>0</v>
      </c>
      <c r="S42" s="98">
        <f>SUM(S40:S41)</f>
        <v>0</v>
      </c>
      <c r="T42" s="98">
        <f>SUM(T40:T41)</f>
        <v>0</v>
      </c>
      <c r="U42" s="99"/>
      <c r="V42" s="100">
        <f t="shared" si="15"/>
        <v>0</v>
      </c>
      <c r="W42" s="98">
        <f t="shared" si="16"/>
        <v>0</v>
      </c>
      <c r="X42" s="98">
        <f t="shared" si="17"/>
        <v>0</v>
      </c>
      <c r="Y42" s="99"/>
      <c r="Z42" s="87"/>
    </row>
    <row r="43" spans="1:26" s="22" customFormat="1" ht="15" customHeight="1" thickBot="1">
      <c r="A43" s="108" t="s">
        <v>35</v>
      </c>
      <c r="B43" s="109">
        <v>0</v>
      </c>
      <c r="C43" s="110">
        <v>0</v>
      </c>
      <c r="D43" s="110">
        <v>0</v>
      </c>
      <c r="E43" s="111"/>
      <c r="F43" s="109">
        <v>0</v>
      </c>
      <c r="G43" s="110">
        <v>0</v>
      </c>
      <c r="H43" s="110">
        <v>0</v>
      </c>
      <c r="I43" s="111"/>
      <c r="J43" s="109">
        <v>0</v>
      </c>
      <c r="K43" s="110">
        <v>0</v>
      </c>
      <c r="L43" s="110">
        <v>0</v>
      </c>
      <c r="M43" s="111"/>
      <c r="N43" s="109">
        <v>0</v>
      </c>
      <c r="O43" s="110">
        <v>0</v>
      </c>
      <c r="P43" s="110">
        <v>0</v>
      </c>
      <c r="Q43" s="111"/>
      <c r="R43" s="109">
        <v>0</v>
      </c>
      <c r="S43" s="110">
        <v>0</v>
      </c>
      <c r="T43" s="110">
        <v>0</v>
      </c>
      <c r="U43" s="111"/>
      <c r="V43" s="112">
        <f t="shared" si="15"/>
        <v>0</v>
      </c>
      <c r="W43" s="113">
        <f t="shared" si="16"/>
        <v>0</v>
      </c>
      <c r="X43" s="113">
        <f>SUM(D43,H43,L43,P43,T43)</f>
        <v>0</v>
      </c>
      <c r="Y43" s="111"/>
      <c r="Z43" s="87"/>
    </row>
    <row r="44" spans="1:26" s="22" customFormat="1">
      <c r="A44" s="114" t="s">
        <v>36</v>
      </c>
      <c r="B44" s="115"/>
      <c r="C44" s="116"/>
      <c r="D44" s="116"/>
      <c r="E44" s="106"/>
      <c r="F44" s="115"/>
      <c r="G44" s="116"/>
      <c r="H44" s="116"/>
      <c r="I44" s="106"/>
      <c r="J44" s="115"/>
      <c r="K44" s="116"/>
      <c r="L44" s="116"/>
      <c r="M44" s="106"/>
      <c r="N44" s="115"/>
      <c r="O44" s="116"/>
      <c r="P44" s="116"/>
      <c r="Q44" s="106"/>
      <c r="R44" s="115"/>
      <c r="S44" s="116"/>
      <c r="T44" s="116"/>
      <c r="U44" s="106"/>
      <c r="V44" s="115"/>
      <c r="W44" s="116"/>
      <c r="X44" s="116"/>
      <c r="Y44" s="106"/>
      <c r="Z44" s="87"/>
    </row>
    <row r="45" spans="1:26" s="22" customFormat="1">
      <c r="A45" s="117" t="s">
        <v>37</v>
      </c>
      <c r="B45" s="89">
        <v>0</v>
      </c>
      <c r="C45" s="90">
        <v>0</v>
      </c>
      <c r="D45" s="90">
        <v>0</v>
      </c>
      <c r="E45" s="91"/>
      <c r="F45" s="89">
        <v>0</v>
      </c>
      <c r="G45" s="90">
        <v>0</v>
      </c>
      <c r="H45" s="90">
        <v>0</v>
      </c>
      <c r="I45" s="91"/>
      <c r="J45" s="89">
        <v>0</v>
      </c>
      <c r="K45" s="90">
        <v>0</v>
      </c>
      <c r="L45" s="90">
        <v>0</v>
      </c>
      <c r="M45" s="91"/>
      <c r="N45" s="89">
        <v>0</v>
      </c>
      <c r="O45" s="90">
        <v>0</v>
      </c>
      <c r="P45" s="90">
        <v>0</v>
      </c>
      <c r="Q45" s="91"/>
      <c r="R45" s="89">
        <v>0</v>
      </c>
      <c r="S45" s="90">
        <v>0</v>
      </c>
      <c r="T45" s="90">
        <v>0</v>
      </c>
      <c r="U45" s="91"/>
      <c r="V45" s="94">
        <f t="shared" ref="V45:W47" si="18">SUM(B45,F45,J45,N45,R45)</f>
        <v>0</v>
      </c>
      <c r="W45" s="95">
        <f t="shared" si="18"/>
        <v>0</v>
      </c>
      <c r="X45" s="95">
        <f t="shared" si="17"/>
        <v>0</v>
      </c>
      <c r="Y45" s="91"/>
      <c r="Z45" s="87"/>
    </row>
    <row r="46" spans="1:26" s="22" customFormat="1">
      <c r="A46" s="117" t="s">
        <v>38</v>
      </c>
      <c r="B46" s="89">
        <v>0</v>
      </c>
      <c r="C46" s="90">
        <v>0</v>
      </c>
      <c r="D46" s="90">
        <v>0</v>
      </c>
      <c r="E46" s="91"/>
      <c r="F46" s="89">
        <v>0</v>
      </c>
      <c r="G46" s="90">
        <v>0</v>
      </c>
      <c r="H46" s="90">
        <v>0</v>
      </c>
      <c r="I46" s="91"/>
      <c r="J46" s="89">
        <v>0</v>
      </c>
      <c r="K46" s="90">
        <v>0</v>
      </c>
      <c r="L46" s="90">
        <v>0</v>
      </c>
      <c r="M46" s="91"/>
      <c r="N46" s="89">
        <v>0</v>
      </c>
      <c r="O46" s="90">
        <v>0</v>
      </c>
      <c r="P46" s="90">
        <v>0</v>
      </c>
      <c r="Q46" s="91"/>
      <c r="R46" s="89">
        <v>0</v>
      </c>
      <c r="S46" s="90">
        <v>0</v>
      </c>
      <c r="T46" s="90">
        <v>0</v>
      </c>
      <c r="U46" s="91"/>
      <c r="V46" s="94">
        <f t="shared" si="18"/>
        <v>0</v>
      </c>
      <c r="W46" s="95">
        <f t="shared" si="18"/>
        <v>0</v>
      </c>
      <c r="X46" s="95">
        <f t="shared" si="17"/>
        <v>0</v>
      </c>
      <c r="Y46" s="91"/>
      <c r="Z46" s="87"/>
    </row>
    <row r="47" spans="1:26" s="22" customFormat="1" ht="15" customHeight="1" thickBot="1">
      <c r="A47" s="107" t="s">
        <v>39</v>
      </c>
      <c r="B47" s="100">
        <f>(B45+B46)</f>
        <v>0</v>
      </c>
      <c r="C47" s="98">
        <f>(C45+C46)</f>
        <v>0</v>
      </c>
      <c r="D47" s="98">
        <f>(D45+D46)</f>
        <v>0</v>
      </c>
      <c r="E47" s="99"/>
      <c r="F47" s="100">
        <f>(F45+F46)</f>
        <v>0</v>
      </c>
      <c r="G47" s="98">
        <f>(G45+G46)</f>
        <v>0</v>
      </c>
      <c r="H47" s="98">
        <f>(H45+H46)</f>
        <v>0</v>
      </c>
      <c r="I47" s="99"/>
      <c r="J47" s="100">
        <f>(J45+J46)</f>
        <v>0</v>
      </c>
      <c r="K47" s="98">
        <f>(K45+K46)</f>
        <v>0</v>
      </c>
      <c r="L47" s="98">
        <f>(L45+L46)</f>
        <v>0</v>
      </c>
      <c r="M47" s="99"/>
      <c r="N47" s="100">
        <f>(N45+N46)</f>
        <v>0</v>
      </c>
      <c r="O47" s="98">
        <f>(O45+O46)</f>
        <v>0</v>
      </c>
      <c r="P47" s="98">
        <f>(P45+P46)</f>
        <v>0</v>
      </c>
      <c r="Q47" s="99"/>
      <c r="R47" s="100">
        <f>(R45+R46)</f>
        <v>0</v>
      </c>
      <c r="S47" s="98">
        <f>(S45+S46)</f>
        <v>0</v>
      </c>
      <c r="T47" s="98">
        <f>(T45+T46)</f>
        <v>0</v>
      </c>
      <c r="U47" s="99"/>
      <c r="V47" s="100">
        <f t="shared" si="18"/>
        <v>0</v>
      </c>
      <c r="W47" s="98">
        <f t="shared" si="18"/>
        <v>0</v>
      </c>
      <c r="X47" s="98">
        <f t="shared" si="17"/>
        <v>0</v>
      </c>
      <c r="Y47" s="99"/>
      <c r="Z47" s="87"/>
    </row>
    <row r="48" spans="1:26" s="22" customFormat="1">
      <c r="A48" s="118" t="s">
        <v>45</v>
      </c>
      <c r="B48" s="85"/>
      <c r="C48" s="86"/>
      <c r="D48" s="86"/>
      <c r="E48" s="102"/>
      <c r="F48" s="85"/>
      <c r="G48" s="86"/>
      <c r="H48" s="86"/>
      <c r="I48" s="102"/>
      <c r="J48" s="85"/>
      <c r="K48" s="86"/>
      <c r="L48" s="86"/>
      <c r="M48" s="102"/>
      <c r="N48" s="85"/>
      <c r="O48" s="86"/>
      <c r="P48" s="86"/>
      <c r="Q48" s="102"/>
      <c r="R48" s="85"/>
      <c r="S48" s="86"/>
      <c r="T48" s="86"/>
      <c r="U48" s="102"/>
      <c r="V48" s="85"/>
      <c r="W48" s="86"/>
      <c r="X48" s="86"/>
      <c r="Y48" s="102"/>
      <c r="Z48" s="87"/>
    </row>
    <row r="49" spans="1:27" s="22" customFormat="1">
      <c r="A49" s="117" t="s">
        <v>40</v>
      </c>
      <c r="B49" s="89">
        <v>0</v>
      </c>
      <c r="C49" s="90">
        <v>0</v>
      </c>
      <c r="D49" s="90">
        <v>0</v>
      </c>
      <c r="E49" s="91"/>
      <c r="F49" s="89">
        <v>0</v>
      </c>
      <c r="G49" s="90">
        <v>0</v>
      </c>
      <c r="H49" s="90">
        <v>0</v>
      </c>
      <c r="I49" s="91"/>
      <c r="J49" s="89">
        <v>0</v>
      </c>
      <c r="K49" s="90">
        <v>0</v>
      </c>
      <c r="L49" s="90">
        <v>0</v>
      </c>
      <c r="M49" s="91"/>
      <c r="N49" s="89">
        <v>0</v>
      </c>
      <c r="O49" s="90">
        <v>0</v>
      </c>
      <c r="P49" s="90">
        <v>0</v>
      </c>
      <c r="Q49" s="91"/>
      <c r="R49" s="89">
        <v>0</v>
      </c>
      <c r="S49" s="90">
        <v>0</v>
      </c>
      <c r="T49" s="90">
        <v>0</v>
      </c>
      <c r="U49" s="91"/>
      <c r="V49" s="94">
        <f t="shared" ref="V49:W53" si="19">SUM(B49,F49,J49,N49,R49)</f>
        <v>0</v>
      </c>
      <c r="W49" s="95">
        <f t="shared" si="19"/>
        <v>0</v>
      </c>
      <c r="X49" s="95">
        <f t="shared" ref="X49:X53" si="20">SUM(D49,H49,L49,P49,T49)</f>
        <v>0</v>
      </c>
      <c r="Y49" s="91"/>
      <c r="Z49" s="87"/>
    </row>
    <row r="50" spans="1:27" s="22" customFormat="1">
      <c r="A50" s="117" t="s">
        <v>41</v>
      </c>
      <c r="B50" s="89">
        <v>0</v>
      </c>
      <c r="C50" s="90">
        <v>0</v>
      </c>
      <c r="D50" s="90">
        <v>0</v>
      </c>
      <c r="E50" s="91"/>
      <c r="F50" s="89">
        <v>0</v>
      </c>
      <c r="G50" s="90">
        <v>0</v>
      </c>
      <c r="H50" s="90">
        <v>0</v>
      </c>
      <c r="I50" s="91"/>
      <c r="J50" s="89">
        <v>0</v>
      </c>
      <c r="K50" s="90">
        <v>0</v>
      </c>
      <c r="L50" s="90">
        <v>0</v>
      </c>
      <c r="M50" s="91"/>
      <c r="N50" s="89">
        <v>0</v>
      </c>
      <c r="O50" s="90">
        <v>0</v>
      </c>
      <c r="P50" s="90">
        <v>0</v>
      </c>
      <c r="Q50" s="91"/>
      <c r="R50" s="89">
        <v>0</v>
      </c>
      <c r="S50" s="90">
        <v>0</v>
      </c>
      <c r="T50" s="90">
        <v>0</v>
      </c>
      <c r="U50" s="91"/>
      <c r="V50" s="94">
        <f t="shared" si="19"/>
        <v>0</v>
      </c>
      <c r="W50" s="95">
        <f t="shared" si="19"/>
        <v>0</v>
      </c>
      <c r="X50" s="95">
        <f t="shared" si="20"/>
        <v>0</v>
      </c>
      <c r="Y50" s="91"/>
      <c r="Z50" s="87"/>
    </row>
    <row r="51" spans="1:27" s="22" customFormat="1">
      <c r="A51" s="117" t="s">
        <v>42</v>
      </c>
      <c r="B51" s="89">
        <v>0</v>
      </c>
      <c r="C51" s="90">
        <v>0</v>
      </c>
      <c r="D51" s="90">
        <v>0</v>
      </c>
      <c r="E51" s="91"/>
      <c r="F51" s="89">
        <v>0</v>
      </c>
      <c r="G51" s="90">
        <v>0</v>
      </c>
      <c r="H51" s="90">
        <v>0</v>
      </c>
      <c r="I51" s="91"/>
      <c r="J51" s="89">
        <v>0</v>
      </c>
      <c r="K51" s="90">
        <v>0</v>
      </c>
      <c r="L51" s="90">
        <v>0</v>
      </c>
      <c r="M51" s="91"/>
      <c r="N51" s="89">
        <v>0</v>
      </c>
      <c r="O51" s="90">
        <v>0</v>
      </c>
      <c r="P51" s="90">
        <v>0</v>
      </c>
      <c r="Q51" s="91"/>
      <c r="R51" s="89">
        <v>0</v>
      </c>
      <c r="S51" s="90">
        <v>0</v>
      </c>
      <c r="T51" s="90">
        <v>0</v>
      </c>
      <c r="U51" s="91"/>
      <c r="V51" s="94">
        <f t="shared" si="19"/>
        <v>0</v>
      </c>
      <c r="W51" s="95">
        <f t="shared" si="19"/>
        <v>0</v>
      </c>
      <c r="X51" s="95">
        <f t="shared" si="20"/>
        <v>0</v>
      </c>
      <c r="Y51" s="91"/>
      <c r="Z51" s="87"/>
    </row>
    <row r="52" spans="1:27" s="22" customFormat="1">
      <c r="A52" s="117" t="s">
        <v>43</v>
      </c>
      <c r="B52" s="89">
        <v>0</v>
      </c>
      <c r="C52" s="90">
        <v>0</v>
      </c>
      <c r="D52" s="90">
        <v>0</v>
      </c>
      <c r="E52" s="91"/>
      <c r="F52" s="89">
        <v>0</v>
      </c>
      <c r="G52" s="90">
        <v>0</v>
      </c>
      <c r="H52" s="90">
        <v>0</v>
      </c>
      <c r="I52" s="91"/>
      <c r="J52" s="89">
        <v>0</v>
      </c>
      <c r="K52" s="90">
        <v>0</v>
      </c>
      <c r="L52" s="90">
        <v>0</v>
      </c>
      <c r="M52" s="91"/>
      <c r="N52" s="89">
        <v>0</v>
      </c>
      <c r="O52" s="90">
        <v>0</v>
      </c>
      <c r="P52" s="90">
        <v>0</v>
      </c>
      <c r="Q52" s="91"/>
      <c r="R52" s="89">
        <v>0</v>
      </c>
      <c r="S52" s="90">
        <v>0</v>
      </c>
      <c r="T52" s="90">
        <v>0</v>
      </c>
      <c r="U52" s="91"/>
      <c r="V52" s="94">
        <f t="shared" si="19"/>
        <v>0</v>
      </c>
      <c r="W52" s="95">
        <f t="shared" si="19"/>
        <v>0</v>
      </c>
      <c r="X52" s="95">
        <f t="shared" si="20"/>
        <v>0</v>
      </c>
      <c r="Y52" s="91"/>
      <c r="Z52" s="87"/>
    </row>
    <row r="53" spans="1:27" s="22" customFormat="1" ht="14.25" customHeight="1" thickBot="1">
      <c r="A53" s="107" t="s">
        <v>44</v>
      </c>
      <c r="B53" s="100">
        <f>SUM(B49:B52)</f>
        <v>0</v>
      </c>
      <c r="C53" s="98">
        <f>SUM(C49:C52)</f>
        <v>0</v>
      </c>
      <c r="D53" s="98">
        <f>SUM(D49:D52)</f>
        <v>0</v>
      </c>
      <c r="E53" s="99"/>
      <c r="F53" s="100">
        <f>SUM(F49:F52)</f>
        <v>0</v>
      </c>
      <c r="G53" s="98">
        <f>SUM(G49:G52)</f>
        <v>0</v>
      </c>
      <c r="H53" s="98">
        <f>SUM(H49:H52)</f>
        <v>0</v>
      </c>
      <c r="I53" s="99"/>
      <c r="J53" s="100">
        <f>SUM(J49:J52)</f>
        <v>0</v>
      </c>
      <c r="K53" s="98">
        <f>SUM(K49:K52)</f>
        <v>0</v>
      </c>
      <c r="L53" s="98">
        <f>SUM(L49:L52)</f>
        <v>0</v>
      </c>
      <c r="M53" s="99"/>
      <c r="N53" s="100">
        <f>SUM(N49:N52)</f>
        <v>0</v>
      </c>
      <c r="O53" s="98">
        <f>SUM(O49:O52)</f>
        <v>0</v>
      </c>
      <c r="P53" s="98">
        <f>SUM(P49:P52)</f>
        <v>0</v>
      </c>
      <c r="Q53" s="99"/>
      <c r="R53" s="100">
        <f>SUM(R49:R52)</f>
        <v>0</v>
      </c>
      <c r="S53" s="98">
        <f>SUM(S49:S52)</f>
        <v>0</v>
      </c>
      <c r="T53" s="98">
        <f>SUM(T49:T52)</f>
        <v>0</v>
      </c>
      <c r="U53" s="99"/>
      <c r="V53" s="100">
        <f t="shared" si="19"/>
        <v>0</v>
      </c>
      <c r="W53" s="98">
        <f t="shared" si="19"/>
        <v>0</v>
      </c>
      <c r="X53" s="98">
        <f t="shared" si="20"/>
        <v>0</v>
      </c>
      <c r="Y53" s="99"/>
      <c r="Z53" s="87"/>
    </row>
    <row r="54" spans="1:27" s="22" customFormat="1">
      <c r="A54" s="118" t="s">
        <v>50</v>
      </c>
      <c r="B54" s="85"/>
      <c r="C54" s="86"/>
      <c r="D54" s="86"/>
      <c r="E54" s="102"/>
      <c r="F54" s="85"/>
      <c r="G54" s="86"/>
      <c r="H54" s="86"/>
      <c r="I54" s="102"/>
      <c r="J54" s="85"/>
      <c r="K54" s="86"/>
      <c r="L54" s="86"/>
      <c r="M54" s="102"/>
      <c r="N54" s="85"/>
      <c r="O54" s="86"/>
      <c r="P54" s="86"/>
      <c r="Q54" s="102"/>
      <c r="R54" s="85"/>
      <c r="S54" s="86"/>
      <c r="T54" s="86"/>
      <c r="U54" s="102"/>
      <c r="V54" s="85"/>
      <c r="W54" s="86"/>
      <c r="X54" s="86"/>
      <c r="Y54" s="102"/>
      <c r="Z54" s="87"/>
    </row>
    <row r="55" spans="1:27" s="22" customFormat="1">
      <c r="A55" s="117" t="s">
        <v>46</v>
      </c>
      <c r="B55" s="89">
        <v>0</v>
      </c>
      <c r="C55" s="90">
        <v>0</v>
      </c>
      <c r="D55" s="90">
        <v>0</v>
      </c>
      <c r="E55" s="91"/>
      <c r="F55" s="89">
        <v>0</v>
      </c>
      <c r="G55" s="90">
        <v>0</v>
      </c>
      <c r="H55" s="90">
        <v>0</v>
      </c>
      <c r="I55" s="91"/>
      <c r="J55" s="89">
        <v>0</v>
      </c>
      <c r="K55" s="90">
        <v>0</v>
      </c>
      <c r="L55" s="90">
        <v>0</v>
      </c>
      <c r="M55" s="91"/>
      <c r="N55" s="89">
        <v>0</v>
      </c>
      <c r="O55" s="90">
        <v>0</v>
      </c>
      <c r="P55" s="90">
        <v>0</v>
      </c>
      <c r="Q55" s="91"/>
      <c r="R55" s="89">
        <v>0</v>
      </c>
      <c r="S55" s="90">
        <v>0</v>
      </c>
      <c r="T55" s="90">
        <v>0</v>
      </c>
      <c r="U55" s="91"/>
      <c r="V55" s="94">
        <f t="shared" ref="V55:W59" si="21">SUM(B55,F55,J55,N55,R55)</f>
        <v>0</v>
      </c>
      <c r="W55" s="95">
        <f t="shared" si="21"/>
        <v>0</v>
      </c>
      <c r="X55" s="95">
        <f t="shared" si="17"/>
        <v>0</v>
      </c>
      <c r="Y55" s="91"/>
      <c r="Z55" s="87"/>
    </row>
    <row r="56" spans="1:27" s="22" customFormat="1">
      <c r="A56" s="117" t="s">
        <v>47</v>
      </c>
      <c r="B56" s="89">
        <v>0</v>
      </c>
      <c r="C56" s="90">
        <v>0</v>
      </c>
      <c r="D56" s="90">
        <v>0</v>
      </c>
      <c r="E56" s="91"/>
      <c r="F56" s="89">
        <v>0</v>
      </c>
      <c r="G56" s="90">
        <v>0</v>
      </c>
      <c r="H56" s="90">
        <v>0</v>
      </c>
      <c r="I56" s="91"/>
      <c r="J56" s="89">
        <v>0</v>
      </c>
      <c r="K56" s="90">
        <v>0</v>
      </c>
      <c r="L56" s="90">
        <v>0</v>
      </c>
      <c r="M56" s="91"/>
      <c r="N56" s="89">
        <v>0</v>
      </c>
      <c r="O56" s="90">
        <v>0</v>
      </c>
      <c r="P56" s="90">
        <v>0</v>
      </c>
      <c r="Q56" s="91"/>
      <c r="R56" s="89">
        <v>0</v>
      </c>
      <c r="S56" s="90">
        <v>0</v>
      </c>
      <c r="T56" s="90">
        <v>0</v>
      </c>
      <c r="U56" s="91"/>
      <c r="V56" s="94">
        <f t="shared" si="21"/>
        <v>0</v>
      </c>
      <c r="W56" s="95">
        <f t="shared" si="21"/>
        <v>0</v>
      </c>
      <c r="X56" s="95">
        <f t="shared" si="17"/>
        <v>0</v>
      </c>
      <c r="Y56" s="91"/>
      <c r="Z56" s="87"/>
    </row>
    <row r="57" spans="1:27" s="22" customFormat="1">
      <c r="A57" s="117" t="s">
        <v>112</v>
      </c>
      <c r="B57" s="89">
        <v>0</v>
      </c>
      <c r="C57" s="90">
        <v>0</v>
      </c>
      <c r="D57" s="90">
        <v>0</v>
      </c>
      <c r="E57" s="91"/>
      <c r="F57" s="89">
        <v>0</v>
      </c>
      <c r="G57" s="90">
        <v>0</v>
      </c>
      <c r="H57" s="90">
        <v>0</v>
      </c>
      <c r="I57" s="91"/>
      <c r="J57" s="89">
        <v>0</v>
      </c>
      <c r="K57" s="90">
        <v>0</v>
      </c>
      <c r="L57" s="90">
        <v>0</v>
      </c>
      <c r="M57" s="91"/>
      <c r="N57" s="89">
        <v>0</v>
      </c>
      <c r="O57" s="90">
        <v>0</v>
      </c>
      <c r="P57" s="90">
        <v>0</v>
      </c>
      <c r="Q57" s="91"/>
      <c r="R57" s="89">
        <v>0</v>
      </c>
      <c r="S57" s="90">
        <v>0</v>
      </c>
      <c r="T57" s="90">
        <v>0</v>
      </c>
      <c r="U57" s="91"/>
      <c r="V57" s="94">
        <f t="shared" si="21"/>
        <v>0</v>
      </c>
      <c r="W57" s="95">
        <f t="shared" si="21"/>
        <v>0</v>
      </c>
      <c r="X57" s="95">
        <f t="shared" si="17"/>
        <v>0</v>
      </c>
      <c r="Y57" s="91"/>
      <c r="Z57" s="87"/>
    </row>
    <row r="58" spans="1:27" s="22" customFormat="1">
      <c r="A58" s="117" t="s">
        <v>113</v>
      </c>
      <c r="B58" s="89">
        <v>0</v>
      </c>
      <c r="C58" s="90">
        <v>0</v>
      </c>
      <c r="D58" s="90">
        <v>0</v>
      </c>
      <c r="E58" s="91"/>
      <c r="F58" s="89">
        <v>0</v>
      </c>
      <c r="G58" s="90">
        <v>0</v>
      </c>
      <c r="H58" s="90">
        <v>0</v>
      </c>
      <c r="I58" s="91"/>
      <c r="J58" s="89">
        <v>0</v>
      </c>
      <c r="K58" s="90">
        <v>0</v>
      </c>
      <c r="L58" s="90">
        <v>0</v>
      </c>
      <c r="M58" s="91"/>
      <c r="N58" s="89">
        <v>0</v>
      </c>
      <c r="O58" s="90">
        <v>0</v>
      </c>
      <c r="P58" s="90">
        <v>0</v>
      </c>
      <c r="Q58" s="91"/>
      <c r="R58" s="89">
        <v>0</v>
      </c>
      <c r="S58" s="90">
        <v>0</v>
      </c>
      <c r="T58" s="90">
        <v>0</v>
      </c>
      <c r="U58" s="91"/>
      <c r="V58" s="94">
        <f t="shared" si="21"/>
        <v>0</v>
      </c>
      <c r="W58" s="95">
        <f t="shared" si="21"/>
        <v>0</v>
      </c>
      <c r="X58" s="95">
        <f t="shared" si="17"/>
        <v>0</v>
      </c>
      <c r="Y58" s="91"/>
      <c r="Z58" s="87"/>
    </row>
    <row r="59" spans="1:27" s="22" customFormat="1">
      <c r="A59" s="117" t="s">
        <v>48</v>
      </c>
      <c r="B59" s="89">
        <v>0</v>
      </c>
      <c r="C59" s="90">
        <v>0</v>
      </c>
      <c r="D59" s="90">
        <v>0</v>
      </c>
      <c r="E59" s="91"/>
      <c r="F59" s="89">
        <v>0</v>
      </c>
      <c r="G59" s="90">
        <v>0</v>
      </c>
      <c r="H59" s="90">
        <v>0</v>
      </c>
      <c r="I59" s="91"/>
      <c r="J59" s="89">
        <v>0</v>
      </c>
      <c r="K59" s="90">
        <v>0</v>
      </c>
      <c r="L59" s="90">
        <v>0</v>
      </c>
      <c r="M59" s="91"/>
      <c r="N59" s="89">
        <v>0</v>
      </c>
      <c r="O59" s="90">
        <v>0</v>
      </c>
      <c r="P59" s="90">
        <v>0</v>
      </c>
      <c r="Q59" s="91"/>
      <c r="R59" s="89">
        <v>0</v>
      </c>
      <c r="S59" s="90">
        <v>0</v>
      </c>
      <c r="T59" s="90">
        <v>0</v>
      </c>
      <c r="U59" s="91"/>
      <c r="V59" s="94">
        <f t="shared" si="21"/>
        <v>0</v>
      </c>
      <c r="W59" s="95">
        <f t="shared" si="21"/>
        <v>0</v>
      </c>
      <c r="X59" s="95">
        <f t="shared" si="17"/>
        <v>0</v>
      </c>
      <c r="Y59" s="91"/>
      <c r="Z59" s="87"/>
    </row>
    <row r="60" spans="1:27" s="22" customFormat="1">
      <c r="A60" s="117" t="s">
        <v>32</v>
      </c>
      <c r="B60" s="119"/>
      <c r="C60" s="120"/>
      <c r="D60" s="120"/>
      <c r="E60" s="91"/>
      <c r="F60" s="119"/>
      <c r="G60" s="120"/>
      <c r="H60" s="120"/>
      <c r="I60" s="91"/>
      <c r="J60" s="119"/>
      <c r="K60" s="120"/>
      <c r="L60" s="120"/>
      <c r="M60" s="91"/>
      <c r="N60" s="119"/>
      <c r="O60" s="120"/>
      <c r="P60" s="120"/>
      <c r="Q60" s="91"/>
      <c r="R60" s="119"/>
      <c r="S60" s="120"/>
      <c r="T60" s="120"/>
      <c r="U60" s="91"/>
      <c r="V60" s="119"/>
      <c r="W60" s="120"/>
      <c r="X60" s="120"/>
      <c r="Y60" s="91"/>
      <c r="Z60" s="87"/>
      <c r="AA60" s="121"/>
    </row>
    <row r="61" spans="1:27" s="22" customFormat="1">
      <c r="A61" s="122" t="s">
        <v>54</v>
      </c>
      <c r="B61" s="89"/>
      <c r="C61" s="90">
        <v>0</v>
      </c>
      <c r="D61" s="90">
        <v>0</v>
      </c>
      <c r="E61" s="91"/>
      <c r="F61" s="89">
        <v>0</v>
      </c>
      <c r="G61" s="90">
        <v>0</v>
      </c>
      <c r="H61" s="90">
        <v>0</v>
      </c>
      <c r="I61" s="91"/>
      <c r="J61" s="89">
        <v>0</v>
      </c>
      <c r="K61" s="90">
        <v>0</v>
      </c>
      <c r="L61" s="90">
        <v>0</v>
      </c>
      <c r="M61" s="91"/>
      <c r="N61" s="89">
        <v>0</v>
      </c>
      <c r="O61" s="90">
        <v>0</v>
      </c>
      <c r="P61" s="90">
        <v>0</v>
      </c>
      <c r="Q61" s="91"/>
      <c r="R61" s="89">
        <v>0</v>
      </c>
      <c r="S61" s="90">
        <v>0</v>
      </c>
      <c r="T61" s="90">
        <v>0</v>
      </c>
      <c r="U61" s="91"/>
      <c r="V61" s="94">
        <f t="shared" ref="V61:W63" si="22">SUM(B61,F61,J61,N61,R61)</f>
        <v>0</v>
      </c>
      <c r="W61" s="95">
        <f t="shared" si="22"/>
        <v>0</v>
      </c>
      <c r="X61" s="95">
        <f t="shared" ref="X61:X66" si="23">SUM(D61,H61,L61,P61,T61)</f>
        <v>0</v>
      </c>
      <c r="Y61" s="91"/>
      <c r="Z61" s="87"/>
      <c r="AA61" s="121"/>
    </row>
    <row r="62" spans="1:27" s="22" customFormat="1">
      <c r="A62" s="122" t="s">
        <v>55</v>
      </c>
      <c r="B62" s="89">
        <v>0</v>
      </c>
      <c r="C62" s="90">
        <v>0</v>
      </c>
      <c r="D62" s="90">
        <v>0</v>
      </c>
      <c r="E62" s="91"/>
      <c r="F62" s="89">
        <v>0</v>
      </c>
      <c r="G62" s="90">
        <v>0</v>
      </c>
      <c r="H62" s="90">
        <v>0</v>
      </c>
      <c r="I62" s="91"/>
      <c r="J62" s="89">
        <v>0</v>
      </c>
      <c r="K62" s="90">
        <v>0</v>
      </c>
      <c r="L62" s="90">
        <v>0</v>
      </c>
      <c r="M62" s="91"/>
      <c r="N62" s="89">
        <v>0</v>
      </c>
      <c r="O62" s="90">
        <v>0</v>
      </c>
      <c r="P62" s="90">
        <v>0</v>
      </c>
      <c r="Q62" s="91"/>
      <c r="R62" s="89">
        <v>0</v>
      </c>
      <c r="S62" s="90">
        <v>0</v>
      </c>
      <c r="T62" s="90">
        <v>0</v>
      </c>
      <c r="U62" s="91"/>
      <c r="V62" s="94">
        <f t="shared" si="22"/>
        <v>0</v>
      </c>
      <c r="W62" s="95">
        <f t="shared" si="22"/>
        <v>0</v>
      </c>
      <c r="X62" s="95">
        <f t="shared" si="23"/>
        <v>0</v>
      </c>
      <c r="Y62" s="91"/>
      <c r="Z62" s="87"/>
      <c r="AA62" s="121"/>
    </row>
    <row r="63" spans="1:27" s="22" customFormat="1">
      <c r="A63" s="122" t="s">
        <v>147</v>
      </c>
      <c r="B63" s="94">
        <f>IF(OR($S$5='Agency Type'!$A$2,$S$5='Agency Type'!$A$3,$S$5='Agency Type'!$A$5),SUM(B13:B14)*(($J$76+$K$76)*3+($J$77+$K$77)),0)*(B23/12)</f>
        <v>0</v>
      </c>
      <c r="C63" s="95">
        <f>IF(OR($S$5="BoR - EPSCOR",$S$5="BoR - RCS/ITRS/PoCP",$S$5="BoR - ATLAS/ENH"),SUM(B13:B14)*(3*$J$76+$J$77+3*$K$76+$K$77),0)*(B23/12)</f>
        <v>0</v>
      </c>
      <c r="D63" s="90">
        <v>0</v>
      </c>
      <c r="E63" s="91"/>
      <c r="F63" s="94">
        <f>IF(OR($S$5='Agency Type'!$A$2,$S$5='Agency Type'!$A$3,$S$5='Agency Type'!$A$5),SUM(F13:F14)*(($J$76+$K$76)*3+($J$77+$K$77)),0)*(F23/12)</f>
        <v>0</v>
      </c>
      <c r="G63" s="95">
        <f>IF(OR($S$5="BoR - EPSCOR",$S$5="BoR - RCS/ITRS/PoCP",$S$5="BoR - ATLAS/ENH"),SUM(F13:F14)*(3*$J$76+$J$77+3*$K$76+$K$77),0)*(F23/12)</f>
        <v>0</v>
      </c>
      <c r="H63" s="90">
        <v>0</v>
      </c>
      <c r="I63" s="91"/>
      <c r="J63" s="94">
        <f>IF(OR($S$5='Agency Type'!$A$2,$S$5='Agency Type'!$A$3,$S$5='Agency Type'!$A$5),SUM(J13:J14)*(($J$76+$K$76)*3+($J$77+$K$77)),0)*(J23/12)</f>
        <v>0</v>
      </c>
      <c r="K63" s="95">
        <f>IF(OR($S$5="BoR - EPSCOR",$S$5="BoR - RCS/ITRS/PoCP",$S$5="BoR - ATLAS/ENH"),SUM(J13:J14)*(3*$J$76+$J$77+3*$K$76+$K$77),0)*(J23/12)</f>
        <v>0</v>
      </c>
      <c r="L63" s="90">
        <v>0</v>
      </c>
      <c r="M63" s="91"/>
      <c r="N63" s="94">
        <f>IF(OR($S$5='Agency Type'!$A$2,$S$5='Agency Type'!$A$3,$S$5='Agency Type'!$A$5),SUM(N13:N14)*(($J$76+$K$76)*3+($J$77+$K$77)),0)*(N23/12)</f>
        <v>0</v>
      </c>
      <c r="O63" s="95">
        <f>IF(OR($S$5="BoR - EPSCOR",$S$5="BoR - RCS/ITRS/PoCP",$S$5="BoR - ATLAS/ENH"),SUM(N13:N14)*(3*$J$76+$J$77+3*$K$76+$K$77),0)*(N23/12)</f>
        <v>0</v>
      </c>
      <c r="P63" s="90">
        <v>0</v>
      </c>
      <c r="Q63" s="91"/>
      <c r="R63" s="94">
        <f>IF(OR($S$5='Agency Type'!$A$2,$S$5='Agency Type'!$A$3,$S$5='Agency Type'!$A$5),SUM(R13:R14)*(($J$76+$K$76)*3+($J$77+$K$77)),0)*(R23/12)</f>
        <v>0</v>
      </c>
      <c r="S63" s="95">
        <f>IF(OR($S$5="BoR - EPSCOR",$S$5="BoR - RCS/ITRS/PoCP",$S$5="BoR - ATLAS/ENH"),SUM(R13:R14)*(3*$J$76+$J$77+3*$K$76+$K$77),0)*(R23/12)</f>
        <v>0</v>
      </c>
      <c r="T63" s="90">
        <v>0</v>
      </c>
      <c r="U63" s="91"/>
      <c r="V63" s="94">
        <f t="shared" si="22"/>
        <v>0</v>
      </c>
      <c r="W63" s="95">
        <f t="shared" si="22"/>
        <v>0</v>
      </c>
      <c r="X63" s="95">
        <f t="shared" si="23"/>
        <v>0</v>
      </c>
      <c r="Y63" s="91"/>
      <c r="Z63" s="87"/>
      <c r="AA63" s="121"/>
    </row>
    <row r="64" spans="1:27" s="22" customFormat="1">
      <c r="A64" s="122" t="s">
        <v>148</v>
      </c>
      <c r="B64" s="85"/>
      <c r="C64" s="90">
        <v>0</v>
      </c>
      <c r="D64" s="120">
        <v>0</v>
      </c>
      <c r="E64" s="91"/>
      <c r="F64" s="85"/>
      <c r="G64" s="90">
        <v>0</v>
      </c>
      <c r="H64" s="120">
        <v>0</v>
      </c>
      <c r="I64" s="91"/>
      <c r="J64" s="85"/>
      <c r="K64" s="90">
        <v>0</v>
      </c>
      <c r="L64" s="120">
        <v>0</v>
      </c>
      <c r="M64" s="91"/>
      <c r="N64" s="85"/>
      <c r="O64" s="90">
        <v>0</v>
      </c>
      <c r="P64" s="120">
        <v>0</v>
      </c>
      <c r="Q64" s="91"/>
      <c r="R64" s="85"/>
      <c r="S64" s="90">
        <v>0</v>
      </c>
      <c r="T64" s="120">
        <v>0</v>
      </c>
      <c r="U64" s="91"/>
      <c r="V64" s="85"/>
      <c r="W64" s="86"/>
      <c r="X64" s="120">
        <v>0</v>
      </c>
      <c r="Y64" s="91"/>
      <c r="Z64" s="87"/>
      <c r="AA64" s="121"/>
    </row>
    <row r="65" spans="1:27" s="22" customFormat="1" ht="13.8" thickBot="1">
      <c r="A65" s="107" t="s">
        <v>49</v>
      </c>
      <c r="B65" s="100">
        <f>SUM(B55:B63)</f>
        <v>0</v>
      </c>
      <c r="C65" s="98">
        <f>SUM(C55:C63)</f>
        <v>0</v>
      </c>
      <c r="D65" s="98">
        <f>SUM(D55:D64)</f>
        <v>0</v>
      </c>
      <c r="E65" s="99"/>
      <c r="F65" s="100">
        <f>SUM(F55:F63)</f>
        <v>0</v>
      </c>
      <c r="G65" s="98">
        <f>SUM(G55:G63)</f>
        <v>0</v>
      </c>
      <c r="H65" s="98">
        <f>SUM(H55:H64)</f>
        <v>0</v>
      </c>
      <c r="I65" s="99"/>
      <c r="J65" s="100">
        <f>SUM(J55:J63)</f>
        <v>0</v>
      </c>
      <c r="K65" s="98">
        <f>SUM(K55:K63)</f>
        <v>0</v>
      </c>
      <c r="L65" s="98">
        <f>SUM(L55:L64)</f>
        <v>0</v>
      </c>
      <c r="M65" s="99"/>
      <c r="N65" s="100">
        <f>SUM(N55:N63)</f>
        <v>0</v>
      </c>
      <c r="O65" s="98">
        <f>SUM(O55:O63)</f>
        <v>0</v>
      </c>
      <c r="P65" s="98">
        <f>SUM(P55:P64)</f>
        <v>0</v>
      </c>
      <c r="Q65" s="99"/>
      <c r="R65" s="100">
        <f>SUM(R55:R63)</f>
        <v>0</v>
      </c>
      <c r="S65" s="98">
        <f>SUM(S55:S63)</f>
        <v>0</v>
      </c>
      <c r="T65" s="98">
        <f>SUM(T55:T64)</f>
        <v>0</v>
      </c>
      <c r="U65" s="99"/>
      <c r="V65" s="100">
        <f>SUM(B65,F65,J65,N65,R65)</f>
        <v>0</v>
      </c>
      <c r="W65" s="98">
        <f>SUM(C65,G65,K65,O65,S65)</f>
        <v>0</v>
      </c>
      <c r="X65" s="98">
        <f t="shared" si="23"/>
        <v>0</v>
      </c>
      <c r="Y65" s="99"/>
      <c r="Z65" s="87"/>
      <c r="AA65" s="121"/>
    </row>
    <row r="66" spans="1:27" s="22" customFormat="1" ht="13.8" thickBot="1">
      <c r="A66" s="123" t="s">
        <v>51</v>
      </c>
      <c r="B66" s="124">
        <f>B42+B43+B47+B53+B65</f>
        <v>0</v>
      </c>
      <c r="C66" s="125">
        <f>C42+C43+C47+C53+C65</f>
        <v>0</v>
      </c>
      <c r="D66" s="125">
        <f>D42+D43+D47+D53+D65</f>
        <v>0</v>
      </c>
      <c r="E66" s="126"/>
      <c r="F66" s="124">
        <f>F42+F43+F47+F53+F65</f>
        <v>0</v>
      </c>
      <c r="G66" s="125">
        <f>G42+G43+G47+G53+G65</f>
        <v>0</v>
      </c>
      <c r="H66" s="125">
        <f>H42+H43+H47+H53+H65</f>
        <v>0</v>
      </c>
      <c r="I66" s="126"/>
      <c r="J66" s="124">
        <f>J42+J43+J47+J53+J65</f>
        <v>0</v>
      </c>
      <c r="K66" s="125">
        <f>K42+K43+K47+K53+K65</f>
        <v>0</v>
      </c>
      <c r="L66" s="125">
        <f>L42+L43+L47+L53+L65</f>
        <v>0</v>
      </c>
      <c r="M66" s="126"/>
      <c r="N66" s="124">
        <f>N42+N43+N47+N53+N65</f>
        <v>0</v>
      </c>
      <c r="O66" s="125">
        <f>O42+O43+O47+O53+O65</f>
        <v>0</v>
      </c>
      <c r="P66" s="125">
        <f>P42+P43+P47+P53+P65</f>
        <v>0</v>
      </c>
      <c r="Q66" s="126"/>
      <c r="R66" s="124">
        <f>R42+R43+R47+R53+R65</f>
        <v>0</v>
      </c>
      <c r="S66" s="125">
        <f>S42+S43+S47+S53+S65</f>
        <v>0</v>
      </c>
      <c r="T66" s="125">
        <f>T42+T43+T47+T53+T65</f>
        <v>0</v>
      </c>
      <c r="U66" s="126"/>
      <c r="V66" s="124">
        <f>SUM(B66,F66,J66,N66,R66)</f>
        <v>0</v>
      </c>
      <c r="W66" s="125">
        <f>SUM(C66,G66,K66,O66,S66)</f>
        <v>0</v>
      </c>
      <c r="X66" s="125">
        <f t="shared" si="23"/>
        <v>0</v>
      </c>
      <c r="Y66" s="126"/>
      <c r="Z66" s="87"/>
    </row>
    <row r="67" spans="1:27" s="22" customFormat="1">
      <c r="A67" s="127" t="s">
        <v>111</v>
      </c>
      <c r="B67" s="115"/>
      <c r="C67" s="116"/>
      <c r="D67" s="116"/>
      <c r="E67" s="106"/>
      <c r="F67" s="115"/>
      <c r="G67" s="116"/>
      <c r="H67" s="116"/>
      <c r="I67" s="106"/>
      <c r="J67" s="115"/>
      <c r="K67" s="116"/>
      <c r="L67" s="116"/>
      <c r="M67" s="106"/>
      <c r="N67" s="115"/>
      <c r="O67" s="116"/>
      <c r="P67" s="116"/>
      <c r="Q67" s="106"/>
      <c r="R67" s="115"/>
      <c r="S67" s="116"/>
      <c r="T67" s="116"/>
      <c r="U67" s="106"/>
      <c r="V67" s="115"/>
      <c r="W67" s="116"/>
      <c r="X67" s="116"/>
      <c r="Y67" s="106"/>
      <c r="Z67" s="87"/>
    </row>
    <row r="68" spans="1:27" s="22" customFormat="1">
      <c r="A68" s="128" t="s">
        <v>99</v>
      </c>
      <c r="B68" s="94">
        <f>IF($S$5='Agency Type'!$A$2,B40, IF($S$5='Agency Type'!$A$3,B40, IF($S$5='Agency Type'!$A$4,(B66-B63), IF($S$5='Agency Type'!$A$5,(B66-B63), IF($S$5='Agency Type'!$A$6,B40, IF($S$5='Agency Type'!$A$7,B42, IF($S$5='Agency Type'!$A$8,B66, IF($S$5='Agency Type'!$A$9,B66, IF($S$5='Agency Type'!$A$10,B42, IF($S$5='Agency Type'!$A$11,B40,"NA"))))))))))</f>
        <v>0</v>
      </c>
      <c r="C68" s="95">
        <f>IF($S$5='Agency Type'!$A$2,C40, IF($S$5='Agency Type'!$A$3,C40, IF($S$5='Agency Type'!$A$4,(C66-C63), IF($S$5='Agency Type'!$A$5,(C66-C63), IF($S$5='Agency Type'!$A$6,C40, IF($S$5='Agency Type'!$A$7,C66, IF($S$5='Agency Type'!$A$8,C66, IF($S$5='Agency Type'!$A$9,C66, IF($S$5='Agency Type'!$A$10,C66, IF($S$5='Agency Type'!$A$11,C66,"NA"))))))))))</f>
        <v>0</v>
      </c>
      <c r="D68" s="95">
        <f>IF($S$5='Agency Type'!$A$2,D40, IF($S$5='Agency Type'!$A$3,D40, IF($S$5='Agency Type'!$A$4,(D66-D63), IF($S$5='Agency Type'!$A$5,(D66-D63), IF($P$5='Agency Type'!$A$6,D40, IF($S$5='Agency Type'!$A$7,D42, IF($S$5='Agency Type'!$A$8,D66, IF($S$5='Agency Type'!$A$9,D66, IF($S$5='Agency Type'!$A$10,D42, IF($S$5='Agency Type'!$A$11,D40,"NA"))))))))))</f>
        <v>0</v>
      </c>
      <c r="E68" s="102"/>
      <c r="F68" s="94">
        <f>IF($S$5='Agency Type'!$A$2,F40, IF($S$5='Agency Type'!$A$3,F40, IF($S$5='Agency Type'!$A$4,(F66-F63), IF($S$5='Agency Type'!$A$5,(F66-F63), IF($S$5='Agency Type'!$A$6,F40, IF($S$5='Agency Type'!$A$7,F42, IF($S$5='Agency Type'!$A$8,F66, IF($S$5='Agency Type'!$A$9,F66, IF($S$5='Agency Type'!$A$10,F42, IF($S$5='Agency Type'!$A$11,F40,"NA"))))))))))</f>
        <v>0</v>
      </c>
      <c r="G68" s="95">
        <f>IF($S$5='Agency Type'!$A$2,G40, IF($S$5='Agency Type'!$A$3,G40, IF($S$5='Agency Type'!$A$4,(G66-G63), IF($S$5='Agency Type'!$A$5,(G66-G63), IF($S$5='Agency Type'!$A$6,G40, IF($S$5='Agency Type'!$A$7,G66, IF($S$5='Agency Type'!$A$8,G66, IF($S$5='Agency Type'!$A$9,G66, IF($S$5='Agency Type'!$A$10,G66, IF($S$5='Agency Type'!$A$11,G66,"NA"))))))))))</f>
        <v>0</v>
      </c>
      <c r="H68" s="95">
        <f>IF($S$5='Agency Type'!$A$2,H40, IF($S$5='Agency Type'!$A$3,H40, IF($S$5='Agency Type'!$A$4,(H66-H63), IF($S$5='Agency Type'!$A$5,(H66-H63), IF($P$5='Agency Type'!$A$6,H40, IF($S$5='Agency Type'!$A$7,H42, IF($S$5='Agency Type'!$A$8,H66, IF($S$5='Agency Type'!$A$9,H66, IF($S$5='Agency Type'!$A$10,H42, IF($S$5='Agency Type'!$A$11,H40,"NA"))))))))))</f>
        <v>0</v>
      </c>
      <c r="I68" s="102"/>
      <c r="J68" s="94">
        <f>IF($S$5='Agency Type'!$A$2,J40, IF($S$5='Agency Type'!$A$3,J40, IF($S$5='Agency Type'!$A$4,(J66-J63), IF($S$5='Agency Type'!$A$5,(J66-J63), IF($S$5='Agency Type'!$A$6,J40, IF($S$5='Agency Type'!$A$7,J42, IF($S$5='Agency Type'!$A$8,J66, IF($S$5='Agency Type'!$A$9,J66, IF($S$5='Agency Type'!$A$10,J42, IF($S$5='Agency Type'!$A$11,J40,"NA"))))))))))</f>
        <v>0</v>
      </c>
      <c r="K68" s="95">
        <f>IF($S$5='Agency Type'!$A$2,K40, IF($S$5='Agency Type'!$A$3,K40, IF($S$5='Agency Type'!$A$4,(K66-K63), IF($S$5='Agency Type'!$A$5,(K66-K63), IF($S$5='Agency Type'!$A$6,K40, IF($S$5='Agency Type'!$A$7,K66, IF($S$5='Agency Type'!$A$8,K66, IF($S$5='Agency Type'!$A$9,K66, IF($S$5='Agency Type'!$A$10,K66, IF($S$5='Agency Type'!$A$11,K66,"NA"))))))))))</f>
        <v>0</v>
      </c>
      <c r="L68" s="95">
        <f>IF($S$5='Agency Type'!$A$2,L40, IF($S$5='Agency Type'!$A$3,L40, IF($S$5='Agency Type'!$A$4,(L66-L63), IF($S$5='Agency Type'!$A$5,(L66-L63), IF($P$5='Agency Type'!$A$6,L40, IF($S$5='Agency Type'!$A$7,L42, IF($S$5='Agency Type'!$A$8,L66, IF($S$5='Agency Type'!$A$9,L66, IF($S$5='Agency Type'!$A$10,L42, IF($S$5='Agency Type'!$A$11,L40,"NA"))))))))))</f>
        <v>0</v>
      </c>
      <c r="M68" s="102"/>
      <c r="N68" s="94">
        <f>IF($S$5='Agency Type'!$A$2,N40, IF($S$5='Agency Type'!$A$3,N40, IF($S$5='Agency Type'!$A$4,(N66-N63), IF($S$5='Agency Type'!$A$5,(N66-N63), IF($S$5='Agency Type'!$A$6,N40, IF($S$5='Agency Type'!$A$7,N42, IF($S$5='Agency Type'!$A$8,N66, IF($S$5='Agency Type'!$A$9,N66, IF($S$5='Agency Type'!$A$10,N42, IF($S$5='Agency Type'!$A$11,N40,"NA"))))))))))</f>
        <v>0</v>
      </c>
      <c r="O68" s="95">
        <f>IF($S$5='Agency Type'!$A$2,O40, IF($S$5='Agency Type'!$A$3,O40, IF($S$5='Agency Type'!$A$4,(O66-O63), IF($S$5='Agency Type'!$A$5,(O66-O63), IF($S$5='Agency Type'!$A$6,O40, IF($S$5='Agency Type'!$A$7,O66, IF($S$5='Agency Type'!$A$8,O66, IF($S$5='Agency Type'!$A$9,O66, IF($S$5='Agency Type'!$A$10,O66, IF($S$5='Agency Type'!$A$11,O66,"NA"))))))))))</f>
        <v>0</v>
      </c>
      <c r="P68" s="95">
        <f>IF($S$5='Agency Type'!$A$2,P40, IF($S$5='Agency Type'!$A$3,P40, IF($S$5='Agency Type'!$A$4,(P66-P63), IF($S$5='Agency Type'!$A$5,(P66-P63), IF($P$5='Agency Type'!$A$6,P40, IF($S$5='Agency Type'!$A$7,P42, IF($S$5='Agency Type'!$A$8,P66, IF($S$5='Agency Type'!$A$9,P66, IF($S$5='Agency Type'!$A$10,P42, IF($S$5='Agency Type'!$A$11,P40,"NA"))))))))))</f>
        <v>0</v>
      </c>
      <c r="Q68" s="102"/>
      <c r="R68" s="94">
        <f>IF($S$5='Agency Type'!$A$2,R40, IF($S$5='Agency Type'!$A$3,R40, IF($S$5='Agency Type'!$A$4,(R66-R63), IF($S$5='Agency Type'!$A$5,(R66-R63), IF($S$5='Agency Type'!$A$6,R40, IF($S$5='Agency Type'!$A$7,R42, IF($S$5='Agency Type'!$A$8,R66, IF($S$5='Agency Type'!$A$9,R66, IF($S$5='Agency Type'!$A$10,R42, IF($S$5='Agency Type'!$A$11,R40,"NA"))))))))))</f>
        <v>0</v>
      </c>
      <c r="S68" s="95">
        <f>IF($S$5='Agency Type'!$A$2,S40, IF($S$5='Agency Type'!$A$3,S40, IF($S$5='Agency Type'!$A$4,(S66-S63), IF($S$5='Agency Type'!$A$5,(S66-S63), IF($S$5='Agency Type'!$A$6,S40, IF($S$5='Agency Type'!$A$7,S66, IF($S$5='Agency Type'!$A$8,S66, IF($S$5='Agency Type'!$A$9,S66, IF($S$5='Agency Type'!$A$10,S66, IF($S$5='Agency Type'!$A$11,S66,"NA"))))))))))</f>
        <v>0</v>
      </c>
      <c r="T68" s="95">
        <f>IF($S$5='Agency Type'!$A$2,T40, IF($S$5='Agency Type'!$A$3,T40, IF($S$5='Agency Type'!$A$4,(T66-T63), IF($S$5='Agency Type'!$A$5,(T66-T63), IF($P$5='Agency Type'!$A$6,T40, IF($S$5='Agency Type'!$A$7,T42, IF($S$5='Agency Type'!$A$8,T66, IF($S$5='Agency Type'!$A$9,T66, IF($S$5='Agency Type'!$A$10,T42, IF($S$5='Agency Type'!$A$11,T40,"NA"))))))))))</f>
        <v>0</v>
      </c>
      <c r="U68" s="102"/>
      <c r="V68" s="85"/>
      <c r="W68" s="86"/>
      <c r="X68" s="86"/>
      <c r="Y68" s="102"/>
      <c r="Z68" s="87"/>
    </row>
    <row r="69" spans="1:27" s="22" customFormat="1" ht="14.25" customHeight="1">
      <c r="A69" s="129" t="s">
        <v>83</v>
      </c>
      <c r="B69" s="94">
        <f>IF(B66&gt;10000,B68*$R$8,0)</f>
        <v>0</v>
      </c>
      <c r="C69" s="95">
        <f>IF(C66&gt;10000,C68*$S$8,0)</f>
        <v>0</v>
      </c>
      <c r="D69" s="95">
        <f>IF(D66&gt;10000,D68*$S$8,0)</f>
        <v>0</v>
      </c>
      <c r="E69" s="91"/>
      <c r="F69" s="94">
        <f>IF(F66&gt;10000,F68*$R$8,0)</f>
        <v>0</v>
      </c>
      <c r="G69" s="95">
        <f>IF(G66&gt;10000,G68*$S$8,0)</f>
        <v>0</v>
      </c>
      <c r="H69" s="95">
        <f>IF(H66&gt;10000,H68*$S$8,0)</f>
        <v>0</v>
      </c>
      <c r="I69" s="91"/>
      <c r="J69" s="94">
        <f>IF(J66&gt;10000,J68*$R$8,0)</f>
        <v>0</v>
      </c>
      <c r="K69" s="95">
        <f>IF(K66&gt;10000,K68*$S$8,0)</f>
        <v>0</v>
      </c>
      <c r="L69" s="95">
        <f>IF(L66&gt;10000,L68*$S$8,0)</f>
        <v>0</v>
      </c>
      <c r="M69" s="91"/>
      <c r="N69" s="94">
        <f>IF(N66&gt;10000,N68*$R$8,0)</f>
        <v>0</v>
      </c>
      <c r="O69" s="95">
        <f>IF(O66&gt;10000,O68*$S$8,0)</f>
        <v>0</v>
      </c>
      <c r="P69" s="95">
        <f>IF(P66&gt;10000,P68*$S$8,0)</f>
        <v>0</v>
      </c>
      <c r="Q69" s="91"/>
      <c r="R69" s="94">
        <f>IF(R66&gt;10000,R68*$R$8,0)</f>
        <v>0</v>
      </c>
      <c r="S69" s="95">
        <f>IF(S66&gt;10000,S68*$S$8,0)</f>
        <v>0</v>
      </c>
      <c r="T69" s="95">
        <f>IF(T66&gt;10000,T68*$S$8,0)</f>
        <v>0</v>
      </c>
      <c r="U69" s="91"/>
      <c r="V69" s="94">
        <f>SUM(B69,F69,J69,N69,R69)</f>
        <v>0</v>
      </c>
      <c r="W69" s="125">
        <f>SUM(C69,G69,K69,O69,S69)</f>
        <v>0</v>
      </c>
      <c r="X69" s="95">
        <f>SUM(D69,H69,L69,P69,T69)</f>
        <v>0</v>
      </c>
      <c r="Y69" s="91"/>
      <c r="Z69" s="87"/>
    </row>
    <row r="70" spans="1:27" s="22" customFormat="1" ht="14.25" customHeight="1" thickBot="1">
      <c r="A70" s="130" t="s">
        <v>25</v>
      </c>
      <c r="B70" s="131"/>
      <c r="C70" s="238" t="str">
        <f>IF((AND($S$5='Agency Type'!$A$2,B69&lt;($B$40*$S$6))),((B40*$S$6)-B69),IF((AND($S$5='Agency Type'!$A$3,B69&lt;(B40*$S$6))),((B40*$S$6)-B69),IF((AND($S$5='Agency Type'!$A$4,B69&lt;(B68*$S$6))),((B68*$S$6)-B69),IF((AND($S$5='Agency Type'!$A$5,B69&lt;(B68*$S$6))),((B68*$S$6)-B69),IF((AND($S$5='Agency Type'!$A$6,B69&lt;($S$6*B40))),(($S$6*B40)-B69),IF((AND($S$5='Agency Type'!$A$7,CB7269&lt;($S$8*B66))),(($S$8*B66)-B69),IF((AND($S$5='Agency Type'!$A$8,B69&lt;($S$8*B66))),(($S$8*B66)-B69),IF((AND($S$5='Agency Type'!$A$9,B69&lt;($S$8*B66))),(($S$8*B66)-B69),IF((AND($S$5='Agency Type'!$A$10,B69&lt;($S$8*B66))),(($S$8*B66)-B69),IF((AND($S$5='Agency Type'!$A$11,B69&lt;($S$8*B40))),(($S$8*B40)-B69),"-"))))))))))</f>
        <v>-</v>
      </c>
      <c r="D70" s="180"/>
      <c r="E70" s="99"/>
      <c r="F70" s="131"/>
      <c r="G70" s="238" t="str">
        <f>IF((AND($S$5='Agency Type'!$A$2,F69&lt;($B$40*$S$6))),((F40*$S$6)-F69),IF((AND($S$5='Agency Type'!$A$3,F69&lt;(F40*$S$6))),((F40*$S$6)-F69),IF((AND($S$5='Agency Type'!$A$4,F69&lt;(F68*$S$6))),((F68*$S$6)-F69),IF((AND($S$5='Agency Type'!$A$5,F69&lt;(F68*$S$6))),((F68*$S$6)-F69),IF((AND($S$5='Agency Type'!$A$6,F69&lt;($S$6*F40))),(($S$6*F40)-F69),IF((AND($S$5='Agency Type'!$A$7,CF7269&lt;($S$8*F66))),(($S$8*F66)-F69),IF((AND($S$5='Agency Type'!$A$8,F69&lt;($S$8*F66))),(($S$8*F66)-F69),IF((AND($S$5='Agency Type'!$A$9,F69&lt;($S$8*F66))),(($S$8*F66)-F69),IF((AND($S$5='Agency Type'!$A$10,F69&lt;($S$8*F66))),(($S$8*F66)-F69),IF((AND($S$5='Agency Type'!$A$11,F69&lt;($S$8*F40))),(($S$8*F40)-F69),"-"))))))))))</f>
        <v>-</v>
      </c>
      <c r="H70" s="180"/>
      <c r="I70" s="99"/>
      <c r="J70" s="131"/>
      <c r="K70" s="238" t="str">
        <f>IF((AND($S$5='Agency Type'!$A$2,J69&lt;($B$40*$S$6))),((J40*$S$6)-J69),IF((AND($S$5='Agency Type'!$A$3,J69&lt;(J40*$S$6))),((J40*$S$6)-J69),IF((AND($S$5='Agency Type'!$A$4,J69&lt;(J68*$S$6))),((J68*$S$6)-J69),IF((AND($S$5='Agency Type'!$A$5,J69&lt;(J68*$S$6))),((J68*$S$6)-J69),IF((AND($S$5='Agency Type'!$A$6,J69&lt;($S$6*J40))),(($S$6*J40)-J69),IF((AND($S$5='Agency Type'!$A$7,CJ7269&lt;($S$8*J66))),(($S$8*J66)-J69),IF((AND($S$5='Agency Type'!$A$8,J69&lt;($S$8*J66))),(($S$8*J66)-J69),IF((AND($S$5='Agency Type'!$A$9,J69&lt;($S$8*J66))),(($S$8*J66)-J69),IF((AND($S$5='Agency Type'!$A$10,J69&lt;($S$8*J66))),(($S$8*J66)-J69),IF((AND($S$5='Agency Type'!$A$11,J69&lt;($S$8*J40))),(($S$8*J40)-J69),"-"))))))))))</f>
        <v>-</v>
      </c>
      <c r="L70" s="180"/>
      <c r="M70" s="99"/>
      <c r="N70" s="131"/>
      <c r="O70" s="238" t="str">
        <f>IF((AND($S$5='Agency Type'!$A$2,N69&lt;($B$40*$S$6))),((N40*$S$6)-N69),IF((AND($S$5='Agency Type'!$A$3,N69&lt;(N40*$S$6))),((N40*$S$6)-N69),IF((AND($S$5='Agency Type'!$A$4,N69&lt;(N68*$S$6))),((N68*$S$6)-N69),IF((AND($S$5='Agency Type'!$A$5,N69&lt;(N68*$S$6))),((N68*$S$6)-N69),IF((AND($S$5='Agency Type'!$A$6,N69&lt;($S$6*N40))),(($S$6*N40)-N69),IF((AND($S$5='Agency Type'!$A$7,CN7269&lt;($S$8*N66))),(($S$8*N66)-N69),IF((AND($S$5='Agency Type'!$A$8,N69&lt;($S$8*N66))),(($S$8*N66)-N69),IF((AND($S$5='Agency Type'!$A$9,N69&lt;($S$8*N66))),(($S$8*N66)-N69),IF((AND($S$5='Agency Type'!$A$10,N69&lt;($S$8*N66))),(($S$8*N66)-N69),IF((AND($S$5='Agency Type'!$A$11,N69&lt;($S$8*N40))),(($S$8*N40)-N69),"-"))))))))))</f>
        <v>-</v>
      </c>
      <c r="P70" s="180"/>
      <c r="Q70" s="99"/>
      <c r="R70" s="131"/>
      <c r="S70" s="238" t="str">
        <f>IF((AND($S$5='Agency Type'!$A$2,R69&lt;($B$40*$S$6))),((R40*$S$6)-R69),IF((AND($S$5='Agency Type'!$A$3,R69&lt;(R40*$S$6))),((R40*$S$6)-R69),IF((AND($S$5='Agency Type'!$A$4,R69&lt;(R68*$S$6))),((R68*$S$6)-R69),IF((AND($S$5='Agency Type'!$A$5,R69&lt;(R68*$S$6))),((R68*$S$6)-R69),IF((AND($S$5='Agency Type'!$A$6,R69&lt;($S$6*R40))),(($S$6*R40)-R69),IF((AND($S$5='Agency Type'!$A$7,CR7269&lt;($S$8*R66))),(($S$8*R66)-R69),IF((AND($S$5='Agency Type'!$A$8,R69&lt;($S$8*R66))),(($S$8*R66)-R69),IF((AND($S$5='Agency Type'!$A$9,R69&lt;($S$8*R66))),(($S$8*R66)-R69),IF((AND($S$5='Agency Type'!$A$10,R69&lt;($S$8*R66))),(($S$8*R66)-R69),IF((AND($S$5='Agency Type'!$A$11,R69&lt;($S$8*R40))),(($S$8*R40)-R69),"-"))))))))))</f>
        <v>-</v>
      </c>
      <c r="T70" s="180"/>
      <c r="U70" s="99"/>
      <c r="V70" s="131"/>
      <c r="W70" s="239">
        <f>SUM(C70,G70,K70,O70,S70)</f>
        <v>0</v>
      </c>
      <c r="X70" s="180"/>
      <c r="Y70" s="99"/>
      <c r="Z70" s="87"/>
    </row>
    <row r="71" spans="1:27" s="22" customFormat="1" ht="13.8" thickBot="1">
      <c r="A71" s="132" t="s">
        <v>9</v>
      </c>
      <c r="B71" s="133">
        <f>SUM(B66,B69)</f>
        <v>0</v>
      </c>
      <c r="C71" s="133">
        <f>SUM(C70,C66,C69)</f>
        <v>0</v>
      </c>
      <c r="D71" s="134">
        <f>SUM(D66,D69)</f>
        <v>0</v>
      </c>
      <c r="E71" s="135"/>
      <c r="F71" s="133">
        <f>SUM(F66,F69)</f>
        <v>0</v>
      </c>
      <c r="G71" s="133">
        <f>SUM(G70,G66,G69)</f>
        <v>0</v>
      </c>
      <c r="H71" s="134">
        <f>SUM(H66,H69)</f>
        <v>0</v>
      </c>
      <c r="I71" s="136"/>
      <c r="J71" s="133">
        <f>SUM(J66,J69)</f>
        <v>0</v>
      </c>
      <c r="K71" s="133">
        <f>SUM(K70,K66,K69)</f>
        <v>0</v>
      </c>
      <c r="L71" s="134">
        <f>SUM(L66,L69)</f>
        <v>0</v>
      </c>
      <c r="M71" s="136"/>
      <c r="N71" s="133">
        <f>SUM(N66,N69)</f>
        <v>0</v>
      </c>
      <c r="O71" s="133">
        <f>SUM(O70,O66,O69)</f>
        <v>0</v>
      </c>
      <c r="P71" s="134">
        <f>SUM(P66,P69)</f>
        <v>0</v>
      </c>
      <c r="Q71" s="136"/>
      <c r="R71" s="133">
        <f>SUM(R66,R69)</f>
        <v>0</v>
      </c>
      <c r="S71" s="133">
        <f>SUM(S70,S66,S69)</f>
        <v>0</v>
      </c>
      <c r="T71" s="134">
        <f>SUM(T66,T69)</f>
        <v>0</v>
      </c>
      <c r="U71" s="136"/>
      <c r="V71" s="133">
        <f>SUM(V66,V69)</f>
        <v>0</v>
      </c>
      <c r="W71" s="133">
        <f>SUM(W70,W66,W69)</f>
        <v>0</v>
      </c>
      <c r="X71" s="134">
        <f>SUM(X66,X69)</f>
        <v>0</v>
      </c>
      <c r="Y71" s="137"/>
      <c r="Z71" s="138"/>
    </row>
    <row r="72" spans="1:27" s="22" customFormat="1" ht="13.8" thickTop="1">
      <c r="B72" s="139"/>
      <c r="C72" s="139"/>
      <c r="D72" s="121"/>
      <c r="E72" s="72"/>
      <c r="F72" s="139"/>
      <c r="G72" s="139"/>
      <c r="I72" s="72"/>
      <c r="J72" s="139"/>
      <c r="K72" s="139"/>
      <c r="M72" s="72"/>
      <c r="N72" s="139"/>
      <c r="O72" s="139"/>
      <c r="Q72" s="72"/>
      <c r="R72" s="139"/>
      <c r="S72" s="139"/>
      <c r="U72" s="72"/>
      <c r="Y72" s="140"/>
    </row>
    <row r="73" spans="1:27" s="22" customFormat="1" ht="13.8" thickBot="1">
      <c r="B73" s="139"/>
      <c r="C73" s="139"/>
      <c r="E73" s="72"/>
      <c r="F73" s="139"/>
      <c r="G73" s="139"/>
      <c r="I73" s="72"/>
      <c r="M73" s="72"/>
      <c r="Q73" s="72"/>
      <c r="U73" s="72"/>
      <c r="X73" s="139"/>
      <c r="Y73" s="140"/>
    </row>
    <row r="74" spans="1:27" s="22" customFormat="1" ht="13.8">
      <c r="A74" s="32" t="s">
        <v>149</v>
      </c>
      <c r="B74" s="141"/>
      <c r="C74" s="171"/>
      <c r="E74" s="46" t="s">
        <v>92</v>
      </c>
      <c r="F74" s="142"/>
      <c r="G74" s="142"/>
      <c r="H74" s="142"/>
      <c r="I74" s="143"/>
      <c r="J74" s="47" t="s">
        <v>85</v>
      </c>
      <c r="K74" s="47" t="s">
        <v>86</v>
      </c>
      <c r="L74" s="47" t="s">
        <v>91</v>
      </c>
      <c r="M74" s="47"/>
      <c r="N74" s="48" t="s">
        <v>89</v>
      </c>
      <c r="O74" s="143"/>
      <c r="P74" s="49" t="s">
        <v>93</v>
      </c>
      <c r="Q74" s="72"/>
      <c r="R74" s="41"/>
      <c r="S74" s="41"/>
      <c r="U74" s="72"/>
    </row>
    <row r="75" spans="1:27" s="22" customFormat="1" ht="13.8">
      <c r="A75" s="40"/>
      <c r="B75" s="144"/>
      <c r="C75" s="171"/>
      <c r="E75" s="53"/>
      <c r="I75" s="72"/>
      <c r="J75" s="41"/>
      <c r="K75" s="41"/>
      <c r="L75" s="41"/>
      <c r="M75" s="41"/>
      <c r="N75" s="42"/>
      <c r="O75" s="72"/>
      <c r="P75" s="51" t="s">
        <v>94</v>
      </c>
      <c r="Q75" s="72"/>
      <c r="U75" s="72"/>
    </row>
    <row r="76" spans="1:27" s="22" customFormat="1">
      <c r="A76" s="33" t="s">
        <v>27</v>
      </c>
      <c r="B76" s="145">
        <v>0.41</v>
      </c>
      <c r="C76" s="148"/>
      <c r="E76" s="50" t="s">
        <v>87</v>
      </c>
      <c r="I76" s="72"/>
      <c r="J76" s="146">
        <v>1602</v>
      </c>
      <c r="K76" s="146">
        <f>973+(5*6)+(10*6)</f>
        <v>1063</v>
      </c>
      <c r="L76" s="146">
        <f>J76+K76</f>
        <v>2665</v>
      </c>
      <c r="M76" s="72"/>
      <c r="N76" s="146">
        <v>1577</v>
      </c>
      <c r="O76" s="72"/>
      <c r="P76" s="52" t="s">
        <v>95</v>
      </c>
      <c r="Q76" s="72"/>
      <c r="R76" s="146"/>
      <c r="S76" s="146"/>
      <c r="U76" s="72"/>
      <c r="Y76" s="140"/>
    </row>
    <row r="77" spans="1:27" s="22" customFormat="1">
      <c r="A77" s="33" t="s">
        <v>150</v>
      </c>
      <c r="B77" s="145">
        <v>0.189</v>
      </c>
      <c r="C77" s="148"/>
      <c r="E77" s="50" t="s">
        <v>88</v>
      </c>
      <c r="I77" s="72"/>
      <c r="J77" s="146">
        <v>774</v>
      </c>
      <c r="K77" s="146">
        <f>391+(5*3)+(10*3)</f>
        <v>436</v>
      </c>
      <c r="L77" s="146">
        <f>J77+K77</f>
        <v>1210</v>
      </c>
      <c r="M77" s="72"/>
      <c r="N77" s="146">
        <v>0</v>
      </c>
      <c r="O77" s="72"/>
      <c r="P77" s="51" t="s">
        <v>96</v>
      </c>
      <c r="Q77" s="72"/>
      <c r="U77" s="72"/>
      <c r="Y77" s="140"/>
    </row>
    <row r="78" spans="1:27" s="22" customFormat="1">
      <c r="A78" s="33" t="s">
        <v>127</v>
      </c>
      <c r="B78" s="145">
        <v>9.3700000000000006E-2</v>
      </c>
      <c r="C78" s="148"/>
      <c r="E78" s="50"/>
      <c r="I78" s="72"/>
      <c r="J78" s="146"/>
      <c r="K78" s="146"/>
      <c r="L78" s="146"/>
      <c r="M78" s="72"/>
      <c r="N78" s="146"/>
      <c r="O78" s="72"/>
      <c r="P78" s="51" t="s">
        <v>110</v>
      </c>
      <c r="Q78" s="72"/>
      <c r="U78" s="72"/>
      <c r="Y78" s="140"/>
    </row>
    <row r="79" spans="1:27" s="22" customFormat="1">
      <c r="A79" s="33" t="s">
        <v>128</v>
      </c>
      <c r="B79" s="145">
        <v>0.23100000000000001</v>
      </c>
      <c r="C79" s="148"/>
      <c r="E79" s="68" t="s">
        <v>138</v>
      </c>
      <c r="I79" s="72"/>
      <c r="J79" s="146"/>
      <c r="K79" s="146"/>
      <c r="L79" s="146"/>
      <c r="M79" s="72"/>
      <c r="N79" s="146"/>
      <c r="O79" s="72"/>
      <c r="P79" s="51" t="s">
        <v>97</v>
      </c>
      <c r="Q79" s="72"/>
      <c r="U79" s="72"/>
      <c r="Y79" s="140"/>
    </row>
    <row r="80" spans="1:27" s="22" customFormat="1" ht="14.4" thickBot="1">
      <c r="A80" s="254" t="s">
        <v>84</v>
      </c>
      <c r="B80" s="147"/>
      <c r="E80" s="300" t="s">
        <v>90</v>
      </c>
      <c r="F80" s="301"/>
      <c r="G80" s="301"/>
      <c r="H80" s="301"/>
      <c r="I80" s="301"/>
      <c r="J80" s="301"/>
      <c r="K80" s="301"/>
      <c r="L80" s="301"/>
      <c r="M80" s="301"/>
      <c r="N80" s="301"/>
      <c r="O80" s="301"/>
      <c r="P80" s="302"/>
      <c r="Q80" s="177"/>
      <c r="R80" s="177"/>
      <c r="S80" s="177"/>
      <c r="U80" s="72"/>
      <c r="Y80" s="140"/>
    </row>
    <row r="81" spans="1:25" s="22" customFormat="1" ht="13.8">
      <c r="A81" s="3"/>
      <c r="B81" s="148"/>
      <c r="C81" s="148"/>
      <c r="E81" s="72"/>
      <c r="F81" s="43"/>
      <c r="G81" s="43"/>
      <c r="I81" s="72"/>
      <c r="M81" s="72"/>
      <c r="Q81" s="72"/>
      <c r="U81" s="72"/>
    </row>
    <row r="82" spans="1:25" s="22" customFormat="1" ht="13.8">
      <c r="A82" s="14"/>
      <c r="B82" s="29"/>
      <c r="C82" s="29"/>
      <c r="D82" s="44"/>
      <c r="E82" s="72"/>
      <c r="F82" s="45"/>
      <c r="G82" s="45"/>
      <c r="I82" s="72"/>
      <c r="M82" s="72"/>
      <c r="Q82" s="72"/>
      <c r="U82" s="72"/>
    </row>
    <row r="83" spans="1:25" s="22" customFormat="1">
      <c r="A83" s="3"/>
      <c r="B83" s="148"/>
      <c r="C83" s="148"/>
      <c r="E83" s="72"/>
      <c r="I83" s="72"/>
      <c r="M83" s="72"/>
      <c r="Q83" s="72"/>
      <c r="U83" s="72"/>
      <c r="Y83" s="140"/>
    </row>
    <row r="84" spans="1:25" s="22" customFormat="1">
      <c r="A84" s="8" t="s">
        <v>70</v>
      </c>
      <c r="B84" s="9"/>
      <c r="C84" s="9"/>
      <c r="D84" s="10"/>
      <c r="E84" s="9"/>
      <c r="F84" s="9"/>
      <c r="G84" s="9"/>
      <c r="H84" s="9"/>
      <c r="I84" s="149"/>
      <c r="J84" s="150"/>
      <c r="K84" s="150"/>
      <c r="L84" s="149"/>
    </row>
    <row r="85" spans="1:25" s="22" customFormat="1">
      <c r="A85" s="11" t="s">
        <v>24</v>
      </c>
      <c r="B85" s="12"/>
      <c r="C85" s="12"/>
      <c r="D85" s="13"/>
      <c r="E85" s="12"/>
      <c r="F85" s="12"/>
      <c r="G85" s="12"/>
      <c r="H85" s="12"/>
      <c r="I85" s="151"/>
      <c r="J85" s="152"/>
      <c r="K85" s="152"/>
      <c r="L85" s="151"/>
    </row>
    <row r="86" spans="1:25" s="22" customFormat="1">
      <c r="A86" s="14"/>
      <c r="B86" s="14"/>
      <c r="C86" s="14"/>
      <c r="D86" s="30"/>
      <c r="E86" s="14"/>
      <c r="F86" s="14"/>
      <c r="G86" s="14"/>
      <c r="H86" s="14"/>
      <c r="M86" s="72"/>
      <c r="Q86" s="72"/>
      <c r="U86" s="72"/>
      <c r="Y86" s="140"/>
    </row>
    <row r="87" spans="1:25" s="22" customFormat="1" ht="14.4" thickBot="1">
      <c r="A87" s="31" t="s">
        <v>67</v>
      </c>
      <c r="E87" s="72"/>
      <c r="G87" s="31" t="s">
        <v>131</v>
      </c>
      <c r="K87" s="72"/>
      <c r="M87" s="72"/>
      <c r="Q87" s="72"/>
      <c r="U87" s="72"/>
      <c r="Y87" s="140"/>
    </row>
    <row r="88" spans="1:25" s="22" customFormat="1" ht="15.6">
      <c r="A88" s="222"/>
      <c r="B88" s="223" t="s">
        <v>120</v>
      </c>
      <c r="C88" s="224" t="s">
        <v>121</v>
      </c>
      <c r="E88" s="72"/>
      <c r="G88" s="35" t="s">
        <v>71</v>
      </c>
      <c r="H88" s="175"/>
      <c r="I88" s="154"/>
      <c r="J88" s="155"/>
      <c r="K88" s="156"/>
      <c r="M88" s="72"/>
      <c r="Q88" s="72"/>
      <c r="U88" s="72"/>
      <c r="Y88" s="140"/>
    </row>
    <row r="89" spans="1:25" s="22" customFormat="1" ht="15.6">
      <c r="A89" s="225" t="s">
        <v>151</v>
      </c>
      <c r="B89" s="226">
        <f>(SUMIF(Y27:Y32,"=C",W27:W32))*(1+$B$76)</f>
        <v>0</v>
      </c>
      <c r="C89" s="227">
        <f>(SUMIF(Y27:Y32,"=K",W27:W32)*(1+$B$76))</f>
        <v>0</v>
      </c>
      <c r="E89" s="72"/>
      <c r="G89" s="33"/>
      <c r="J89" s="72"/>
      <c r="K89" s="159"/>
      <c r="M89" s="72"/>
      <c r="N89" s="229"/>
      <c r="O89" s="229"/>
      <c r="Q89" s="72"/>
      <c r="U89" s="72"/>
      <c r="Y89" s="140"/>
    </row>
    <row r="90" spans="1:25" s="22" customFormat="1">
      <c r="A90" s="157" t="s">
        <v>152</v>
      </c>
      <c r="B90" s="153">
        <f>W37+X37</f>
        <v>0</v>
      </c>
      <c r="C90" s="158"/>
      <c r="E90" s="72"/>
      <c r="G90" s="36" t="s">
        <v>18</v>
      </c>
      <c r="H90" s="3"/>
      <c r="J90" s="72"/>
      <c r="K90" s="159">
        <f>C96</f>
        <v>0</v>
      </c>
      <c r="M90" s="72"/>
      <c r="Q90" s="72"/>
      <c r="T90" s="139"/>
      <c r="U90" s="72"/>
      <c r="Y90" s="140"/>
    </row>
    <row r="91" spans="1:25" s="22" customFormat="1">
      <c r="A91" s="157" t="s">
        <v>153</v>
      </c>
      <c r="B91" s="153">
        <f>W38+X38</f>
        <v>0</v>
      </c>
      <c r="C91" s="158"/>
      <c r="E91" s="72"/>
      <c r="G91" s="33" t="s">
        <v>19</v>
      </c>
      <c r="J91" s="72"/>
      <c r="K91" s="159">
        <f>IF(C96&gt;0,B89+C89,0)</f>
        <v>0</v>
      </c>
      <c r="M91" s="72"/>
      <c r="N91" s="3"/>
      <c r="O91" s="3"/>
      <c r="Q91" s="72"/>
      <c r="T91" s="139"/>
      <c r="U91" s="72"/>
      <c r="Y91" s="140"/>
    </row>
    <row r="92" spans="1:25" s="22" customFormat="1">
      <c r="A92" s="157" t="s">
        <v>63</v>
      </c>
      <c r="B92" s="153">
        <f>W43+X43</f>
        <v>0</v>
      </c>
      <c r="C92" s="158"/>
      <c r="E92" s="72"/>
      <c r="G92" s="33" t="s">
        <v>20</v>
      </c>
      <c r="J92" s="72"/>
      <c r="K92" s="159">
        <f>IF(C96&gt;0,B90+C90+B91+B92+B93,0)</f>
        <v>0</v>
      </c>
      <c r="M92" s="72"/>
      <c r="Q92" s="72"/>
      <c r="T92" s="139"/>
      <c r="U92" s="72"/>
      <c r="Y92" s="140"/>
    </row>
    <row r="93" spans="1:25" s="22" customFormat="1">
      <c r="A93" s="157" t="s">
        <v>154</v>
      </c>
      <c r="B93" s="153">
        <f>(W47+W53+(W65-W63-W64))+(X47+X53+(X65-X63-X64))</f>
        <v>0</v>
      </c>
      <c r="C93" s="158"/>
      <c r="E93" s="72"/>
      <c r="G93" s="33" t="s">
        <v>21</v>
      </c>
      <c r="J93" s="72"/>
      <c r="K93" s="159">
        <f>IF(C96&gt;0,B94,0)</f>
        <v>0</v>
      </c>
      <c r="M93" s="72"/>
      <c r="Q93" s="72"/>
      <c r="T93" s="139"/>
      <c r="U93" s="72"/>
      <c r="Y93" s="140"/>
    </row>
    <row r="94" spans="1:25" s="22" customFormat="1">
      <c r="A94" s="157" t="s">
        <v>64</v>
      </c>
      <c r="B94" s="153">
        <f>X63+W63</f>
        <v>0</v>
      </c>
      <c r="C94" s="158"/>
      <c r="E94" s="72"/>
      <c r="G94" s="33" t="s">
        <v>68</v>
      </c>
      <c r="J94" s="72"/>
      <c r="K94" s="159">
        <f>IF(C96&gt;0,C95+C94,0)</f>
        <v>0</v>
      </c>
      <c r="M94" s="72"/>
      <c r="Q94" s="72"/>
      <c r="T94" s="139"/>
      <c r="U94" s="72"/>
      <c r="Y94" s="140"/>
    </row>
    <row r="95" spans="1:25" s="22" customFormat="1">
      <c r="A95" s="157" t="s">
        <v>155</v>
      </c>
      <c r="B95" s="160"/>
      <c r="C95" s="209">
        <f>W64+X64</f>
        <v>0</v>
      </c>
      <c r="E95" s="72"/>
      <c r="G95" s="37" t="s">
        <v>22</v>
      </c>
      <c r="H95" s="176"/>
      <c r="I95" s="164"/>
      <c r="J95" s="165"/>
      <c r="K95" s="166">
        <f>IF(C96&gt;0,C97,0)</f>
        <v>0</v>
      </c>
      <c r="M95" s="161"/>
      <c r="Q95" s="72"/>
      <c r="T95" s="139"/>
      <c r="U95" s="72"/>
      <c r="Y95" s="140"/>
    </row>
    <row r="96" spans="1:25" s="22" customFormat="1">
      <c r="A96" s="157" t="s">
        <v>16</v>
      </c>
      <c r="B96" s="160"/>
      <c r="C96" s="209">
        <f>W70</f>
        <v>0</v>
      </c>
      <c r="D96" s="228" t="s">
        <v>129</v>
      </c>
      <c r="F96" s="14"/>
      <c r="G96" s="37" t="s">
        <v>23</v>
      </c>
      <c r="H96" s="176"/>
      <c r="I96" s="164"/>
      <c r="J96" s="165"/>
      <c r="K96" s="166">
        <f>IF(C96&gt;0,SUM(K89:K95)+V71+X71,0)</f>
        <v>0</v>
      </c>
      <c r="L96" s="14"/>
      <c r="M96" s="72"/>
      <c r="N96" s="3"/>
      <c r="O96" s="3"/>
      <c r="Q96" s="72"/>
      <c r="T96" s="139"/>
      <c r="U96" s="72"/>
      <c r="Y96" s="140"/>
    </row>
    <row r="97" spans="1:27" s="22" customFormat="1">
      <c r="A97" s="157" t="s">
        <v>17</v>
      </c>
      <c r="B97" s="160"/>
      <c r="C97" s="209">
        <f>W69+X69</f>
        <v>0</v>
      </c>
      <c r="D97" s="14" t="s">
        <v>130</v>
      </c>
      <c r="F97" s="14"/>
      <c r="M97" s="72"/>
      <c r="Q97" s="72"/>
      <c r="T97" s="139"/>
      <c r="U97" s="72"/>
      <c r="Y97" s="140"/>
    </row>
    <row r="98" spans="1:27" s="22" customFormat="1" ht="13.8" thickBot="1">
      <c r="A98" s="23" t="s">
        <v>9</v>
      </c>
      <c r="B98" s="162">
        <f>SUM(B89:B97)</f>
        <v>0</v>
      </c>
      <c r="C98" s="163">
        <f>SUM(C89:C97)</f>
        <v>0</v>
      </c>
      <c r="E98" s="72"/>
      <c r="I98" s="72"/>
      <c r="M98" s="72"/>
      <c r="N98" s="3"/>
      <c r="O98" s="3"/>
      <c r="Q98" s="72"/>
      <c r="T98" s="139"/>
      <c r="U98" s="72"/>
      <c r="Y98" s="140"/>
    </row>
    <row r="99" spans="1:27" s="22" customFormat="1">
      <c r="E99" s="72"/>
      <c r="I99" s="72"/>
      <c r="M99" s="72"/>
      <c r="Q99" s="72"/>
      <c r="U99" s="72"/>
      <c r="Y99" s="140"/>
    </row>
    <row r="100" spans="1:27">
      <c r="C100" s="1"/>
    </row>
    <row r="102" spans="1:27">
      <c r="D102" s="1"/>
    </row>
    <row r="110" spans="1:27">
      <c r="D110" s="1"/>
    </row>
    <row r="111" spans="1:27" s="5" customFormat="1">
      <c r="A111"/>
      <c r="B111"/>
      <c r="C111"/>
      <c r="D111"/>
      <c r="F111"/>
      <c r="G111"/>
      <c r="H111"/>
      <c r="J111"/>
      <c r="K111"/>
      <c r="L111"/>
      <c r="N111"/>
      <c r="O111"/>
      <c r="P111"/>
      <c r="R111"/>
      <c r="S111"/>
      <c r="T111"/>
      <c r="V111"/>
      <c r="W111"/>
      <c r="X111"/>
      <c r="Y111" s="7"/>
      <c r="Z111"/>
      <c r="AA111"/>
    </row>
    <row r="112" spans="1:27" s="5" customFormat="1">
      <c r="A112"/>
      <c r="B112"/>
      <c r="C112"/>
      <c r="D112"/>
      <c r="F112"/>
      <c r="G112"/>
      <c r="H112"/>
      <c r="J112"/>
      <c r="K112"/>
      <c r="L112"/>
      <c r="N112"/>
      <c r="O112"/>
      <c r="P112"/>
      <c r="R112"/>
      <c r="S112"/>
      <c r="T112"/>
      <c r="V112"/>
      <c r="W112"/>
      <c r="X112"/>
      <c r="Y112" s="7"/>
      <c r="Z112"/>
      <c r="AA112"/>
    </row>
    <row r="113" spans="1:27" s="5" customFormat="1">
      <c r="A113" s="3"/>
      <c r="B113"/>
      <c r="C113"/>
      <c r="D113"/>
      <c r="F113"/>
      <c r="G113"/>
      <c r="H113"/>
      <c r="J113"/>
      <c r="K113"/>
      <c r="L113"/>
      <c r="N113"/>
      <c r="O113"/>
      <c r="P113"/>
      <c r="R113"/>
      <c r="S113"/>
      <c r="T113"/>
      <c r="V113"/>
      <c r="W113"/>
      <c r="X113"/>
      <c r="Y113" s="7"/>
      <c r="Z113"/>
      <c r="AA113"/>
    </row>
    <row r="114" spans="1:27" s="5" customFormat="1">
      <c r="A114"/>
      <c r="B114"/>
      <c r="C114"/>
      <c r="D114"/>
      <c r="F114"/>
      <c r="G114"/>
      <c r="H114"/>
      <c r="J114"/>
      <c r="K114"/>
      <c r="L114"/>
      <c r="N114"/>
      <c r="O114"/>
      <c r="P114"/>
      <c r="R114"/>
      <c r="S114"/>
      <c r="T114"/>
      <c r="V114"/>
      <c r="W114"/>
      <c r="X114"/>
      <c r="Y114" s="7"/>
      <c r="Z114"/>
      <c r="AA114"/>
    </row>
  </sheetData>
  <mergeCells count="32">
    <mergeCell ref="V10:Y10"/>
    <mergeCell ref="B11:D11"/>
    <mergeCell ref="F11:H11"/>
    <mergeCell ref="R24:T24"/>
    <mergeCell ref="P7:R7"/>
    <mergeCell ref="B7:N7"/>
    <mergeCell ref="B24:D24"/>
    <mergeCell ref="F24:H24"/>
    <mergeCell ref="J24:L24"/>
    <mergeCell ref="N24:P24"/>
    <mergeCell ref="A4:F4"/>
    <mergeCell ref="V23:X23"/>
    <mergeCell ref="B5:E5"/>
    <mergeCell ref="B6:E6"/>
    <mergeCell ref="B22:D22"/>
    <mergeCell ref="F22:H22"/>
    <mergeCell ref="J22:L22"/>
    <mergeCell ref="N22:P22"/>
    <mergeCell ref="R22:T22"/>
    <mergeCell ref="V22:X22"/>
    <mergeCell ref="B23:D23"/>
    <mergeCell ref="F23:H23"/>
    <mergeCell ref="J23:L23"/>
    <mergeCell ref="H5:N5"/>
    <mergeCell ref="P5:R5"/>
    <mergeCell ref="P6:R6"/>
    <mergeCell ref="E80:P80"/>
    <mergeCell ref="R23:T23"/>
    <mergeCell ref="J11:L11"/>
    <mergeCell ref="N11:P11"/>
    <mergeCell ref="R11:T11"/>
    <mergeCell ref="N23:P23"/>
  </mergeCells>
  <dataValidations count="1">
    <dataValidation type="list" allowBlank="1" showInputMessage="1" showErrorMessage="1" sqref="U5" xr:uid="{754CD81F-A7CE-4947-9FCA-C012B41EAD98}">
      <formula1>$A$2:$A$11</formula1>
    </dataValidation>
  </dataValidations>
  <printOptions horizontalCentered="1"/>
  <pageMargins left="0.4" right="0.25" top="0.45" bottom="0.4" header="0.18" footer="0.25"/>
  <pageSetup scale="55" orientation="landscape"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5701EE0-910A-4040-AE5A-034ADA3A1CDB}">
          <x14:formula1>
            <xm:f>'Agency Type'!#REF!</xm:f>
          </x14:formula1>
          <xm:sqref>V5</xm:sqref>
        </x14:dataValidation>
        <x14:dataValidation type="list" allowBlank="1" showInputMessage="1" showErrorMessage="1" xr:uid="{B6B09780-FDBA-450B-A0B2-D22A0C545FA0}">
          <x14:formula1>
            <xm:f>'Agency Type'!$A$2:$A$11</xm:f>
          </x14:formula1>
          <xm:sqref>S5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80112-11C4-483A-AE16-B9B328074D0F}">
  <dimension ref="A1:B21"/>
  <sheetViews>
    <sheetView workbookViewId="0">
      <selection sqref="A1:B1"/>
    </sheetView>
  </sheetViews>
  <sheetFormatPr defaultRowHeight="13.2"/>
  <cols>
    <col min="1" max="1" width="26.109375" customWidth="1"/>
    <col min="2" max="2" width="71.88671875" customWidth="1"/>
  </cols>
  <sheetData>
    <row r="1" spans="1:2" ht="15.6">
      <c r="A1" s="349" t="s">
        <v>159</v>
      </c>
      <c r="B1" s="349"/>
    </row>
    <row r="2" spans="1:2" ht="39" customHeight="1">
      <c r="A2" s="260" t="s">
        <v>160</v>
      </c>
      <c r="B2" s="260" t="s">
        <v>161</v>
      </c>
    </row>
    <row r="3" spans="1:2" ht="28.2" customHeight="1">
      <c r="A3" s="261" t="s">
        <v>162</v>
      </c>
      <c r="B3" s="266"/>
    </row>
    <row r="4" spans="1:2">
      <c r="A4" s="260" t="s">
        <v>163</v>
      </c>
      <c r="B4" s="262"/>
    </row>
    <row r="5" spans="1:2">
      <c r="A5" s="260" t="s">
        <v>30</v>
      </c>
      <c r="B5" s="262"/>
    </row>
    <row r="6" spans="1:2">
      <c r="A6" s="260" t="s">
        <v>33</v>
      </c>
      <c r="B6" s="263"/>
    </row>
    <row r="7" spans="1:2" ht="34.200000000000003" customHeight="1">
      <c r="A7" s="260" t="s">
        <v>35</v>
      </c>
      <c r="B7" s="263"/>
    </row>
    <row r="8" spans="1:2" ht="36" customHeight="1">
      <c r="A8" s="260" t="s">
        <v>168</v>
      </c>
      <c r="B8" s="263"/>
    </row>
    <row r="9" spans="1:2" ht="40.200000000000003" customHeight="1">
      <c r="A9" s="260" t="s">
        <v>45</v>
      </c>
      <c r="B9" s="263"/>
    </row>
    <row r="10" spans="1:2">
      <c r="A10" s="260" t="s">
        <v>50</v>
      </c>
      <c r="B10" s="263"/>
    </row>
    <row r="11" spans="1:2">
      <c r="A11" s="264" t="s">
        <v>169</v>
      </c>
      <c r="B11" s="262"/>
    </row>
    <row r="12" spans="1:2">
      <c r="A12" s="264" t="s">
        <v>170</v>
      </c>
      <c r="B12" s="263"/>
    </row>
    <row r="13" spans="1:2" ht="26.4">
      <c r="A13" s="265" t="s">
        <v>171</v>
      </c>
      <c r="B13" s="263"/>
    </row>
    <row r="14" spans="1:2">
      <c r="A14" s="264" t="s">
        <v>172</v>
      </c>
      <c r="B14" s="263"/>
    </row>
    <row r="15" spans="1:2">
      <c r="A15" s="264" t="s">
        <v>173</v>
      </c>
      <c r="B15" s="263"/>
    </row>
    <row r="16" spans="1:2">
      <c r="A16" s="260" t="s">
        <v>164</v>
      </c>
      <c r="B16" s="263"/>
    </row>
    <row r="17" spans="1:2">
      <c r="A17" s="264" t="s">
        <v>54</v>
      </c>
      <c r="B17" s="263"/>
    </row>
    <row r="18" spans="1:2" ht="24.6" customHeight="1">
      <c r="A18" s="264" t="s">
        <v>55</v>
      </c>
      <c r="B18" s="263"/>
    </row>
    <row r="19" spans="1:2" ht="31.2" customHeight="1">
      <c r="A19" s="264" t="s">
        <v>165</v>
      </c>
      <c r="B19" s="263"/>
    </row>
    <row r="20" spans="1:2" ht="35.4" customHeight="1">
      <c r="A20" s="264" t="s">
        <v>166</v>
      </c>
      <c r="B20" s="263"/>
    </row>
    <row r="21" spans="1:2">
      <c r="A21" s="260" t="s">
        <v>167</v>
      </c>
      <c r="B21" s="263"/>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A1:E18"/>
  <sheetViews>
    <sheetView workbookViewId="0">
      <selection activeCell="B24" sqref="B24"/>
    </sheetView>
  </sheetViews>
  <sheetFormatPr defaultRowHeight="13.2"/>
  <cols>
    <col min="1" max="1" width="28.109375" bestFit="1" customWidth="1"/>
    <col min="2" max="2" width="9.109375" style="212"/>
    <col min="3" max="3" width="10" customWidth="1"/>
    <col min="4" max="4" width="16.6640625" customWidth="1"/>
  </cols>
  <sheetData>
    <row r="1" spans="1:5">
      <c r="A1" s="213" t="s">
        <v>156</v>
      </c>
      <c r="B1" s="231" t="s">
        <v>132</v>
      </c>
      <c r="C1" s="231" t="s">
        <v>133</v>
      </c>
      <c r="D1" s="221" t="s">
        <v>124</v>
      </c>
    </row>
    <row r="2" spans="1:5">
      <c r="A2" s="33" t="s">
        <v>73</v>
      </c>
      <c r="B2" s="214">
        <v>0.46</v>
      </c>
      <c r="C2" s="214">
        <f>B2</f>
        <v>0.46</v>
      </c>
      <c r="D2" s="215" t="s">
        <v>126</v>
      </c>
    </row>
    <row r="3" spans="1:5">
      <c r="A3" s="33" t="s">
        <v>74</v>
      </c>
      <c r="B3" s="214">
        <v>0.46</v>
      </c>
      <c r="C3" s="214">
        <f>B3</f>
        <v>0.46</v>
      </c>
      <c r="D3" s="215" t="s">
        <v>126</v>
      </c>
    </row>
    <row r="4" spans="1:5">
      <c r="A4" s="33" t="s">
        <v>75</v>
      </c>
      <c r="B4" s="214">
        <v>0.22</v>
      </c>
      <c r="C4" s="214">
        <f>B4</f>
        <v>0.22</v>
      </c>
      <c r="D4" s="215" t="s">
        <v>98</v>
      </c>
      <c r="E4" s="202" t="s">
        <v>125</v>
      </c>
    </row>
    <row r="5" spans="1:5">
      <c r="A5" s="33" t="s">
        <v>114</v>
      </c>
      <c r="B5" s="214">
        <v>0.22</v>
      </c>
      <c r="C5" s="214">
        <f>B5</f>
        <v>0.22</v>
      </c>
      <c r="D5" s="215" t="s">
        <v>98</v>
      </c>
    </row>
    <row r="6" spans="1:5">
      <c r="A6" s="33" t="s">
        <v>76</v>
      </c>
      <c r="B6" s="214">
        <v>0.46</v>
      </c>
      <c r="C6" s="214">
        <f>B6</f>
        <v>0.46</v>
      </c>
      <c r="D6" s="215" t="s">
        <v>126</v>
      </c>
    </row>
    <row r="7" spans="1:5">
      <c r="A7" s="33" t="s">
        <v>115</v>
      </c>
      <c r="B7" s="214">
        <v>0.25</v>
      </c>
      <c r="C7" s="214">
        <v>0.22</v>
      </c>
      <c r="D7" s="215" t="s">
        <v>134</v>
      </c>
    </row>
    <row r="8" spans="1:5">
      <c r="A8" s="33" t="s">
        <v>79</v>
      </c>
      <c r="B8" s="214">
        <v>0</v>
      </c>
      <c r="C8" s="214">
        <v>0.22</v>
      </c>
      <c r="D8" s="215" t="s">
        <v>135</v>
      </c>
    </row>
    <row r="9" spans="1:5">
      <c r="A9" s="33" t="s">
        <v>78</v>
      </c>
      <c r="B9" s="214">
        <v>0</v>
      </c>
      <c r="C9" s="214">
        <v>0.22</v>
      </c>
      <c r="D9" s="215" t="s">
        <v>135</v>
      </c>
    </row>
    <row r="10" spans="1:5">
      <c r="A10" s="33" t="s">
        <v>77</v>
      </c>
      <c r="B10" s="214">
        <v>0.25</v>
      </c>
      <c r="C10" s="214">
        <v>0.22</v>
      </c>
      <c r="D10" s="215" t="s">
        <v>136</v>
      </c>
    </row>
    <row r="11" spans="1:5">
      <c r="A11" s="216" t="s">
        <v>82</v>
      </c>
      <c r="B11" s="217">
        <v>0.22</v>
      </c>
      <c r="C11" s="217">
        <v>0.46</v>
      </c>
      <c r="D11" s="147" t="s">
        <v>137</v>
      </c>
    </row>
    <row r="12" spans="1:5">
      <c r="C12" s="212"/>
    </row>
    <row r="13" spans="1:5">
      <c r="A13" s="213" t="s">
        <v>157</v>
      </c>
      <c r="B13" s="218"/>
      <c r="C13" s="214"/>
    </row>
    <row r="14" spans="1:5">
      <c r="A14" s="33" t="s">
        <v>122</v>
      </c>
      <c r="B14" s="219">
        <v>0.41</v>
      </c>
      <c r="C14" s="214"/>
    </row>
    <row r="15" spans="1:5">
      <c r="A15" s="33" t="s">
        <v>14</v>
      </c>
      <c r="B15" s="145">
        <v>0.189</v>
      </c>
      <c r="C15" s="148"/>
    </row>
    <row r="16" spans="1:5">
      <c r="A16" s="33" t="s">
        <v>28</v>
      </c>
      <c r="B16" s="145">
        <v>9.3700000000000006E-2</v>
      </c>
      <c r="C16" s="148"/>
    </row>
    <row r="17" spans="1:3">
      <c r="A17" s="33" t="s">
        <v>123</v>
      </c>
      <c r="B17" s="145">
        <v>0.23100000000000001</v>
      </c>
      <c r="C17" s="148"/>
    </row>
    <row r="18" spans="1:3">
      <c r="A18" s="34" t="s">
        <v>84</v>
      </c>
      <c r="B18" s="220"/>
      <c r="C18" s="21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Explanation</vt:lpstr>
      <vt:lpstr>Budget Template</vt:lpstr>
      <vt:lpstr>Justification</vt:lpstr>
      <vt:lpstr>Agency Type</vt:lpstr>
      <vt:lpstr>'Budget Template'!Print_Area</vt:lpstr>
    </vt:vector>
  </TitlesOfParts>
  <Company>latech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 Parker</dc:creator>
  <cp:lastModifiedBy>Beverly Hill-Hercules</cp:lastModifiedBy>
  <cp:lastPrinted>2020-09-23T15:06:19Z</cp:lastPrinted>
  <dcterms:created xsi:type="dcterms:W3CDTF">2004-07-30T15:14:41Z</dcterms:created>
  <dcterms:modified xsi:type="dcterms:W3CDTF">2025-01-16T19:56:19Z</dcterms:modified>
</cp:coreProperties>
</file>